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d.docs.live.net/9fb34912103ced15/Desktop/"/>
    </mc:Choice>
  </mc:AlternateContent>
  <xr:revisionPtr revIDLastSave="9" documentId="11_0FECF55C8C14C165F214965A0F57B79DD54B8693" xr6:coauthVersionLast="47" xr6:coauthVersionMax="47" xr10:uidLastSave="{484A8BE8-FD89-490C-BA93-5BCA78628D42}"/>
  <bookViews>
    <workbookView xWindow="-110" yWindow="-110" windowWidth="38620" windowHeight="21100" activeTab="1" xr2:uid="{00000000-000D-0000-FFFF-FFFF00000000}"/>
  </bookViews>
  <sheets>
    <sheet name="はじめに" sheetId="3" r:id="rId1"/>
    <sheet name="補助対象予定経費" sheetId="1" r:id="rId2"/>
    <sheet name="資金調達表" sheetId="4" r:id="rId3"/>
    <sheet name="【解説・入力例】補助対象予定経費" sheetId="5" r:id="rId4"/>
    <sheet name="【解説・入力例】資金調達表" sheetId="6" r:id="rId5"/>
    <sheet name="リスト" sheetId="2" r:id="rId6"/>
    <sheet name="import"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31" i="7" l="1"/>
  <c r="C430" i="7"/>
  <c r="C429" i="7"/>
  <c r="C428" i="7"/>
  <c r="C426" i="7"/>
  <c r="C425" i="7"/>
  <c r="C422" i="7"/>
  <c r="C421" i="7"/>
  <c r="C420" i="7"/>
  <c r="C418" i="7"/>
  <c r="C415" i="7"/>
  <c r="C414" i="7"/>
  <c r="C413" i="7"/>
  <c r="C412" i="7"/>
  <c r="C402" i="7"/>
  <c r="C401" i="7"/>
  <c r="C396" i="7"/>
  <c r="C395" i="7"/>
  <c r="C394" i="7"/>
  <c r="C393" i="7"/>
  <c r="C392" i="7"/>
  <c r="C391" i="7"/>
  <c r="C390" i="7"/>
  <c r="C389" i="7"/>
  <c r="C388" i="7"/>
  <c r="C387" i="7"/>
  <c r="C386" i="7"/>
  <c r="C385" i="7"/>
  <c r="C384" i="7"/>
  <c r="C383" i="7"/>
  <c r="C382" i="7"/>
  <c r="C381" i="7"/>
  <c r="C380" i="7"/>
  <c r="C379" i="7"/>
  <c r="C378" i="7"/>
  <c r="C377" i="7"/>
  <c r="C376" i="7"/>
  <c r="C375" i="7"/>
  <c r="C374" i="7"/>
  <c r="C373" i="7"/>
  <c r="C372" i="7"/>
  <c r="C370" i="7"/>
  <c r="C369" i="7"/>
  <c r="C368" i="7"/>
  <c r="C363" i="7"/>
  <c r="C362" i="7"/>
  <c r="C361" i="7"/>
  <c r="C360" i="7"/>
  <c r="C359" i="7"/>
  <c r="C358" i="7"/>
  <c r="C357" i="7"/>
  <c r="C356" i="7"/>
  <c r="C355" i="7"/>
  <c r="C354" i="7"/>
  <c r="C353" i="7"/>
  <c r="C352" i="7"/>
  <c r="C351" i="7"/>
  <c r="C350" i="7"/>
  <c r="C349" i="7"/>
  <c r="C348" i="7"/>
  <c r="C347" i="7"/>
  <c r="C346" i="7"/>
  <c r="C345" i="7"/>
  <c r="C344" i="7"/>
  <c r="C343" i="7"/>
  <c r="C342" i="7"/>
  <c r="C341" i="7"/>
  <c r="C340" i="7"/>
  <c r="C339" i="7"/>
  <c r="C337" i="7"/>
  <c r="C336" i="7"/>
  <c r="C335" i="7"/>
  <c r="C330" i="7"/>
  <c r="C329" i="7"/>
  <c r="C328" i="7"/>
  <c r="C327" i="7"/>
  <c r="C326" i="7"/>
  <c r="C325" i="7"/>
  <c r="C324" i="7"/>
  <c r="C323" i="7"/>
  <c r="C322" i="7"/>
  <c r="C321" i="7"/>
  <c r="C320" i="7"/>
  <c r="C319" i="7"/>
  <c r="C318" i="7"/>
  <c r="C317" i="7"/>
  <c r="C316" i="7"/>
  <c r="C315" i="7"/>
  <c r="C314" i="7"/>
  <c r="C313" i="7"/>
  <c r="C312" i="7"/>
  <c r="C311" i="7"/>
  <c r="C310" i="7"/>
  <c r="C309" i="7"/>
  <c r="C308" i="7"/>
  <c r="C307" i="7"/>
  <c r="C306" i="7"/>
  <c r="C304" i="7"/>
  <c r="C303" i="7"/>
  <c r="C302" i="7"/>
  <c r="C297" i="7"/>
  <c r="C296" i="7"/>
  <c r="C295" i="7"/>
  <c r="C294" i="7"/>
  <c r="C293" i="7"/>
  <c r="C292" i="7"/>
  <c r="C291" i="7"/>
  <c r="C290" i="7"/>
  <c r="C289" i="7"/>
  <c r="C288" i="7"/>
  <c r="C287" i="7"/>
  <c r="C286" i="7"/>
  <c r="C285" i="7"/>
  <c r="C284" i="7"/>
  <c r="C283" i="7"/>
  <c r="C282" i="7"/>
  <c r="C281" i="7"/>
  <c r="C280" i="7"/>
  <c r="C279" i="7"/>
  <c r="C278" i="7"/>
  <c r="C277" i="7"/>
  <c r="C276" i="7"/>
  <c r="C275" i="7"/>
  <c r="C274" i="7"/>
  <c r="C273" i="7"/>
  <c r="C271" i="7"/>
  <c r="C270" i="7"/>
  <c r="C269" i="7"/>
  <c r="C264" i="7"/>
  <c r="C263" i="7"/>
  <c r="C262" i="7"/>
  <c r="C261" i="7"/>
  <c r="C260" i="7"/>
  <c r="C259" i="7"/>
  <c r="C258" i="7"/>
  <c r="C257" i="7"/>
  <c r="C256" i="7"/>
  <c r="C255" i="7"/>
  <c r="C254" i="7"/>
  <c r="C253" i="7"/>
  <c r="C252" i="7"/>
  <c r="C251" i="7"/>
  <c r="C250" i="7"/>
  <c r="C249" i="7"/>
  <c r="C248" i="7"/>
  <c r="C247" i="7"/>
  <c r="C246" i="7"/>
  <c r="C245" i="7"/>
  <c r="C244" i="7"/>
  <c r="C243" i="7"/>
  <c r="C242" i="7"/>
  <c r="C241" i="7"/>
  <c r="C240" i="7"/>
  <c r="C238" i="7"/>
  <c r="C237" i="7"/>
  <c r="C236" i="7"/>
  <c r="C231" i="7"/>
  <c r="C230" i="7"/>
  <c r="C229" i="7"/>
  <c r="C228" i="7"/>
  <c r="C227" i="7"/>
  <c r="C226" i="7"/>
  <c r="C225" i="7"/>
  <c r="C224" i="7"/>
  <c r="C223" i="7"/>
  <c r="C222" i="7"/>
  <c r="C221" i="7"/>
  <c r="C220" i="7"/>
  <c r="C219" i="7"/>
  <c r="C218" i="7"/>
  <c r="C217" i="7"/>
  <c r="C216" i="7"/>
  <c r="C215" i="7"/>
  <c r="C214" i="7"/>
  <c r="C213" i="7"/>
  <c r="C212" i="7"/>
  <c r="C211" i="7"/>
  <c r="C210" i="7"/>
  <c r="C209" i="7"/>
  <c r="C208" i="7"/>
  <c r="C207" i="7"/>
  <c r="C205" i="7"/>
  <c r="C204" i="7"/>
  <c r="C203" i="7"/>
  <c r="C198" i="7"/>
  <c r="C197" i="7"/>
  <c r="C196" i="7"/>
  <c r="C195" i="7"/>
  <c r="C194" i="7"/>
  <c r="C193" i="7"/>
  <c r="C192" i="7"/>
  <c r="C191" i="7"/>
  <c r="C190" i="7"/>
  <c r="C189" i="7"/>
  <c r="C188" i="7"/>
  <c r="C187" i="7"/>
  <c r="C186" i="7"/>
  <c r="C185" i="7"/>
  <c r="C184" i="7"/>
  <c r="C183" i="7"/>
  <c r="C182" i="7"/>
  <c r="C181" i="7"/>
  <c r="C180" i="7"/>
  <c r="C179" i="7"/>
  <c r="C178" i="7"/>
  <c r="C177" i="7"/>
  <c r="C176" i="7"/>
  <c r="C175" i="7"/>
  <c r="C174" i="7"/>
  <c r="C172" i="7"/>
  <c r="C171" i="7"/>
  <c r="C170" i="7"/>
  <c r="C165" i="7"/>
  <c r="C164" i="7"/>
  <c r="C163" i="7"/>
  <c r="C162" i="7"/>
  <c r="C161" i="7"/>
  <c r="C160" i="7"/>
  <c r="C159" i="7"/>
  <c r="C158" i="7"/>
  <c r="C157" i="7"/>
  <c r="C156" i="7"/>
  <c r="C155" i="7"/>
  <c r="C154" i="7"/>
  <c r="C153" i="7"/>
  <c r="C152" i="7"/>
  <c r="C151" i="7"/>
  <c r="C150" i="7"/>
  <c r="C149" i="7"/>
  <c r="C148" i="7"/>
  <c r="C147" i="7"/>
  <c r="C146" i="7"/>
  <c r="C145" i="7"/>
  <c r="C144" i="7"/>
  <c r="C143" i="7"/>
  <c r="C142" i="7"/>
  <c r="C141" i="7"/>
  <c r="C139" i="7"/>
  <c r="C138" i="7"/>
  <c r="C137" i="7"/>
  <c r="C132" i="7"/>
  <c r="C131" i="7"/>
  <c r="C130" i="7"/>
  <c r="C129" i="7"/>
  <c r="C128" i="7"/>
  <c r="C127" i="7"/>
  <c r="C126" i="7"/>
  <c r="C125" i="7"/>
  <c r="C124" i="7"/>
  <c r="C123" i="7"/>
  <c r="C122" i="7"/>
  <c r="C121" i="7"/>
  <c r="C120" i="7"/>
  <c r="C119" i="7"/>
  <c r="C118" i="7"/>
  <c r="C117" i="7"/>
  <c r="C116" i="7"/>
  <c r="C115" i="7"/>
  <c r="C114" i="7"/>
  <c r="C113" i="7"/>
  <c r="C112" i="7"/>
  <c r="C111" i="7"/>
  <c r="C110" i="7"/>
  <c r="C109" i="7"/>
  <c r="C108" i="7"/>
  <c r="C106" i="7"/>
  <c r="C105" i="7"/>
  <c r="C104" i="7"/>
  <c r="C99" i="7"/>
  <c r="C98" i="7"/>
  <c r="C97" i="7"/>
  <c r="C96" i="7"/>
  <c r="C95" i="7"/>
  <c r="C94" i="7"/>
  <c r="C93" i="7"/>
  <c r="C92" i="7"/>
  <c r="C91" i="7"/>
  <c r="C90" i="7"/>
  <c r="C89" i="7"/>
  <c r="C88" i="7"/>
  <c r="C87" i="7"/>
  <c r="C86" i="7"/>
  <c r="C85" i="7"/>
  <c r="C84" i="7"/>
  <c r="C83" i="7"/>
  <c r="C82" i="7"/>
  <c r="C81" i="7"/>
  <c r="C80" i="7"/>
  <c r="C79" i="7"/>
  <c r="C78" i="7"/>
  <c r="C77" i="7"/>
  <c r="C76" i="7"/>
  <c r="C75" i="7"/>
  <c r="C73" i="7"/>
  <c r="C72" i="7"/>
  <c r="C71" i="7"/>
  <c r="C66" i="7"/>
  <c r="C65" i="7"/>
  <c r="C64" i="7"/>
  <c r="C63" i="7"/>
  <c r="C62" i="7"/>
  <c r="C61" i="7"/>
  <c r="C60" i="7"/>
  <c r="C59" i="7"/>
  <c r="C58" i="7"/>
  <c r="C57" i="7"/>
  <c r="C56" i="7"/>
  <c r="C55" i="7"/>
  <c r="C54" i="7"/>
  <c r="C53" i="7"/>
  <c r="C52" i="7"/>
  <c r="C51" i="7"/>
  <c r="C50" i="7"/>
  <c r="C49" i="7"/>
  <c r="C48" i="7"/>
  <c r="C47" i="7"/>
  <c r="C46" i="7"/>
  <c r="C45" i="7"/>
  <c r="C44" i="7"/>
  <c r="C43" i="7"/>
  <c r="C42" i="7"/>
  <c r="C40" i="7"/>
  <c r="C39" i="7"/>
  <c r="C38" i="7"/>
  <c r="C33" i="7"/>
  <c r="C32" i="7"/>
  <c r="C31" i="7"/>
  <c r="C30" i="7"/>
  <c r="C29" i="7"/>
  <c r="C28" i="7"/>
  <c r="C27" i="7"/>
  <c r="C26" i="7"/>
  <c r="C25" i="7"/>
  <c r="C24" i="7"/>
  <c r="C23" i="7"/>
  <c r="C22" i="7"/>
  <c r="C21" i="7"/>
  <c r="C20" i="7"/>
  <c r="C19" i="7"/>
  <c r="C18" i="7"/>
  <c r="C17" i="7"/>
  <c r="C16" i="7"/>
  <c r="C15" i="7"/>
  <c r="C14" i="7"/>
  <c r="C13" i="7"/>
  <c r="C12" i="7"/>
  <c r="C11" i="7"/>
  <c r="C10" i="7"/>
  <c r="C9" i="7"/>
  <c r="C8" i="7"/>
  <c r="C7" i="7"/>
  <c r="C6" i="7"/>
  <c r="C5" i="7"/>
  <c r="C4" i="7"/>
  <c r="C2" i="7"/>
  <c r="J1" i="7"/>
  <c r="I1" i="7"/>
  <c r="N7" i="6" a="1"/>
  <c r="N7" i="6" s="1"/>
  <c r="L7" i="6"/>
  <c r="G7" i="6"/>
  <c r="O7" i="6" s="1"/>
  <c r="O6" i="6" a="1"/>
  <c r="O6" i="6" s="1"/>
  <c r="N6" i="6" a="1"/>
  <c r="N6" i="6" s="1"/>
  <c r="M6" i="6"/>
  <c r="L6" i="6"/>
  <c r="O5" i="6" a="1"/>
  <c r="O5" i="6" s="1"/>
  <c r="M5" i="6"/>
  <c r="C5" i="6"/>
  <c r="N5" i="6" s="1"/>
  <c r="O4" i="6"/>
  <c r="N4" i="6"/>
  <c r="M4" i="6"/>
  <c r="L4" i="6"/>
  <c r="Q90" i="5" a="1"/>
  <c r="Q90" i="5" s="1"/>
  <c r="P90" i="5" a="1"/>
  <c r="P90" i="5" s="1"/>
  <c r="O90" i="5" a="1"/>
  <c r="O90" i="5" s="1"/>
  <c r="N90" i="5" a="1"/>
  <c r="N90" i="5" s="1"/>
  <c r="M90" i="5" a="1"/>
  <c r="M90" i="5" s="1"/>
  <c r="Q89" i="5" a="1"/>
  <c r="Q89" i="5" s="1"/>
  <c r="P89" i="5" a="1"/>
  <c r="P89" i="5"/>
  <c r="O89" i="5" a="1"/>
  <c r="O89" i="5" s="1"/>
  <c r="N89" i="5" a="1"/>
  <c r="N89" i="5" s="1"/>
  <c r="M89" i="5" a="1"/>
  <c r="M89" i="5"/>
  <c r="Q88" i="5" a="1"/>
  <c r="Q88" i="5" s="1"/>
  <c r="P88" i="5" a="1"/>
  <c r="P88" i="5" s="1"/>
  <c r="O88" i="5" a="1"/>
  <c r="O88" i="5" s="1"/>
  <c r="N88" i="5" a="1"/>
  <c r="N88" i="5"/>
  <c r="M88" i="5" a="1"/>
  <c r="M88" i="5"/>
  <c r="Q87" i="5" a="1"/>
  <c r="Q87" i="5" s="1"/>
  <c r="P87" i="5" a="1"/>
  <c r="P87" i="5"/>
  <c r="O87" i="5" a="1"/>
  <c r="O87" i="5"/>
  <c r="N87" i="5" a="1"/>
  <c r="N87" i="5" s="1"/>
  <c r="M87" i="5" a="1"/>
  <c r="M87" i="5"/>
  <c r="Q86" i="5" a="1"/>
  <c r="Q86" i="5" s="1"/>
  <c r="P86" i="5" a="1"/>
  <c r="P86" i="5"/>
  <c r="O86" i="5" a="1"/>
  <c r="O86" i="5" s="1"/>
  <c r="N86" i="5" a="1"/>
  <c r="N86" i="5"/>
  <c r="M86" i="5" a="1"/>
  <c r="M86" i="5" s="1"/>
  <c r="H86" i="5"/>
  <c r="Q85" i="5" a="1"/>
  <c r="Q85" i="5" s="1"/>
  <c r="P85" i="5" a="1"/>
  <c r="P85" i="5"/>
  <c r="O85" i="5" a="1"/>
  <c r="O85" i="5"/>
  <c r="N85" i="5" a="1"/>
  <c r="N85" i="5"/>
  <c r="M85" i="5" a="1"/>
  <c r="M85" i="5" s="1"/>
  <c r="Q84" i="5" a="1"/>
  <c r="Q84" i="5" s="1"/>
  <c r="P84" i="5" a="1"/>
  <c r="P84" i="5" s="1"/>
  <c r="O84" i="5" a="1"/>
  <c r="O84" i="5" s="1"/>
  <c r="N84" i="5" a="1"/>
  <c r="N84" i="5" s="1"/>
  <c r="M84" i="5" a="1"/>
  <c r="M84" i="5" s="1"/>
  <c r="Q83" i="5" a="1"/>
  <c r="Q83" i="5"/>
  <c r="P83" i="5" a="1"/>
  <c r="P83" i="5" s="1"/>
  <c r="O83" i="5" a="1"/>
  <c r="O83" i="5" s="1"/>
  <c r="N83" i="5" a="1"/>
  <c r="N83" i="5"/>
  <c r="M83" i="5" a="1"/>
  <c r="M83" i="5"/>
  <c r="Q82" i="5" a="1"/>
  <c r="Q82" i="5" s="1"/>
  <c r="P82" i="5" a="1"/>
  <c r="P82" i="5" s="1"/>
  <c r="O82" i="5" a="1"/>
  <c r="O82" i="5" s="1"/>
  <c r="N82" i="5" a="1"/>
  <c r="N82" i="5"/>
  <c r="M82" i="5" a="1"/>
  <c r="M82" i="5" s="1"/>
  <c r="Q81" i="5" a="1"/>
  <c r="Q81" i="5"/>
  <c r="P81" i="5" a="1"/>
  <c r="P81" i="5"/>
  <c r="O81" i="5" a="1"/>
  <c r="O81" i="5" s="1"/>
  <c r="N81" i="5" a="1"/>
  <c r="N81" i="5"/>
  <c r="M81" i="5" a="1"/>
  <c r="M81" i="5"/>
  <c r="Q80" i="5" a="1"/>
  <c r="Q80" i="5"/>
  <c r="P80" i="5" a="1"/>
  <c r="P80" i="5" s="1"/>
  <c r="O80" i="5" a="1"/>
  <c r="O80" i="5"/>
  <c r="N80" i="5" a="1"/>
  <c r="N80" i="5"/>
  <c r="M80" i="5" a="1"/>
  <c r="M80" i="5" s="1"/>
  <c r="Q79" i="5" a="1"/>
  <c r="Q79" i="5"/>
  <c r="P79" i="5" a="1"/>
  <c r="P79" i="5"/>
  <c r="O79" i="5" a="1"/>
  <c r="O79" i="5"/>
  <c r="N79" i="5" a="1"/>
  <c r="N79" i="5" s="1"/>
  <c r="M79" i="5" a="1"/>
  <c r="M79" i="5" s="1"/>
  <c r="Q78" i="5" a="1"/>
  <c r="Q78" i="5"/>
  <c r="P78" i="5" a="1"/>
  <c r="P78" i="5" s="1"/>
  <c r="O78" i="5" a="1"/>
  <c r="O78" i="5" s="1"/>
  <c r="N78" i="5" a="1"/>
  <c r="N78" i="5" s="1"/>
  <c r="M78" i="5" a="1"/>
  <c r="M78" i="5" s="1"/>
  <c r="Q77" i="5" a="1"/>
  <c r="Q77" i="5" s="1"/>
  <c r="P77" i="5" a="1"/>
  <c r="P77" i="5" s="1"/>
  <c r="O77" i="5" a="1"/>
  <c r="O77" i="5"/>
  <c r="N77" i="5" a="1"/>
  <c r="N77" i="5"/>
  <c r="M77" i="5" a="1"/>
  <c r="M77" i="5" s="1"/>
  <c r="Q76" i="5" a="1"/>
  <c r="Q76" i="5" s="1"/>
  <c r="P76" i="5" a="1"/>
  <c r="P76" i="5" s="1"/>
  <c r="O76" i="5" a="1"/>
  <c r="O76" i="5"/>
  <c r="N76" i="5" a="1"/>
  <c r="N76" i="5"/>
  <c r="M76" i="5" a="1"/>
  <c r="M76" i="5" s="1"/>
  <c r="Q75" i="5" a="1"/>
  <c r="Q75" i="5"/>
  <c r="P75" i="5" a="1"/>
  <c r="P75" i="5" s="1"/>
  <c r="O75" i="5" a="1"/>
  <c r="O75" i="5"/>
  <c r="N75" i="5" a="1"/>
  <c r="N75" i="5"/>
  <c r="M75" i="5" a="1"/>
  <c r="M75" i="5"/>
  <c r="H75" i="5"/>
  <c r="Q74" i="5" a="1"/>
  <c r="Q74" i="5" s="1"/>
  <c r="P74" i="5" a="1"/>
  <c r="P74" i="5" s="1"/>
  <c r="O74" i="5" a="1"/>
  <c r="O74" i="5"/>
  <c r="N74" i="5" a="1"/>
  <c r="N74" i="5" s="1"/>
  <c r="M74" i="5" a="1"/>
  <c r="M74" i="5" s="1"/>
  <c r="Q73" i="5" a="1"/>
  <c r="Q73" i="5"/>
  <c r="P73" i="5" a="1"/>
  <c r="P73" i="5"/>
  <c r="O73" i="5" a="1"/>
  <c r="O73" i="5" s="1"/>
  <c r="N73" i="5" a="1"/>
  <c r="N73" i="5" s="1"/>
  <c r="M73" i="5" a="1"/>
  <c r="M73" i="5"/>
  <c r="H73" i="5"/>
  <c r="Q72" i="5" a="1"/>
  <c r="Q72" i="5" s="1"/>
  <c r="P72" i="5" a="1"/>
  <c r="P72" i="5" s="1"/>
  <c r="O72" i="5" a="1"/>
  <c r="O72" i="5" s="1"/>
  <c r="N72" i="5" a="1"/>
  <c r="N72" i="5" s="1"/>
  <c r="M72" i="5" a="1"/>
  <c r="M72" i="5"/>
  <c r="Q71" i="5" a="1"/>
  <c r="Q71" i="5" s="1"/>
  <c r="P71" i="5" a="1"/>
  <c r="P71" i="5"/>
  <c r="O71" i="5" a="1"/>
  <c r="O71" i="5"/>
  <c r="N71" i="5" a="1"/>
  <c r="N71" i="5" s="1"/>
  <c r="M71" i="5" a="1"/>
  <c r="M71" i="5"/>
  <c r="Q70" i="5" a="1"/>
  <c r="Q70" i="5" s="1"/>
  <c r="P70" i="5" a="1"/>
  <c r="P70" i="5"/>
  <c r="O70" i="5" a="1"/>
  <c r="O70" i="5"/>
  <c r="N70" i="5" a="1"/>
  <c r="N70" i="5"/>
  <c r="M70" i="5" a="1"/>
  <c r="M70" i="5"/>
  <c r="H70" i="5"/>
  <c r="Q69" i="5" a="1"/>
  <c r="Q69" i="5" s="1"/>
  <c r="P69" i="5" a="1"/>
  <c r="P69" i="5"/>
  <c r="O69" i="5" a="1"/>
  <c r="O69" i="5"/>
  <c r="N69" i="5" a="1"/>
  <c r="N69" i="5"/>
  <c r="M69" i="5" a="1"/>
  <c r="M69" i="5" s="1"/>
  <c r="Q68" i="5" a="1"/>
  <c r="Q68" i="5" s="1"/>
  <c r="P68" i="5" a="1"/>
  <c r="P68" i="5"/>
  <c r="O68" i="5" a="1"/>
  <c r="O68" i="5" s="1"/>
  <c r="N68" i="5" a="1"/>
  <c r="N68" i="5"/>
  <c r="M68" i="5" a="1"/>
  <c r="M68" i="5" s="1"/>
  <c r="Q67" i="5" a="1"/>
  <c r="Q67" i="5"/>
  <c r="P67" i="5" a="1"/>
  <c r="P67" i="5" s="1"/>
  <c r="O67" i="5" a="1"/>
  <c r="O67" i="5" s="1"/>
  <c r="N67" i="5" a="1"/>
  <c r="N67" i="5"/>
  <c r="M67" i="5" a="1"/>
  <c r="M67" i="5"/>
  <c r="Q66" i="5" a="1"/>
  <c r="Q66" i="5" s="1"/>
  <c r="P66" i="5" a="1"/>
  <c r="P66" i="5" s="1"/>
  <c r="O66" i="5" a="1"/>
  <c r="O66" i="5" s="1"/>
  <c r="N66" i="5" a="1"/>
  <c r="N66" i="5"/>
  <c r="M66" i="5" a="1"/>
  <c r="M66" i="5"/>
  <c r="Q65" i="5" a="1"/>
  <c r="Q65" i="5"/>
  <c r="P65" i="5" a="1"/>
  <c r="P65" i="5"/>
  <c r="O65" i="5" a="1"/>
  <c r="O65" i="5" s="1"/>
  <c r="N65" i="5" a="1"/>
  <c r="N65" i="5"/>
  <c r="M65" i="5" a="1"/>
  <c r="M65" i="5"/>
  <c r="Q64" i="5" a="1"/>
  <c r="Q64" i="5"/>
  <c r="P64" i="5" a="1"/>
  <c r="P64" i="5" s="1"/>
  <c r="O64" i="5" a="1"/>
  <c r="O64" i="5"/>
  <c r="N64" i="5" a="1"/>
  <c r="N64" i="5"/>
  <c r="M64" i="5" a="1"/>
  <c r="M64" i="5" s="1"/>
  <c r="Q63" i="5" a="1"/>
  <c r="Q63" i="5"/>
  <c r="P63" i="5" a="1"/>
  <c r="P63" i="5"/>
  <c r="O63" i="5" a="1"/>
  <c r="O63" i="5"/>
  <c r="N63" i="5" a="1"/>
  <c r="N63" i="5" s="1"/>
  <c r="M63" i="5" a="1"/>
  <c r="M63" i="5" s="1"/>
  <c r="Q62" i="5" a="1"/>
  <c r="Q62" i="5"/>
  <c r="P62" i="5" a="1"/>
  <c r="P62" i="5" s="1"/>
  <c r="O62" i="5" a="1"/>
  <c r="O62" i="5"/>
  <c r="N62" i="5" a="1"/>
  <c r="N62" i="5" s="1"/>
  <c r="M62" i="5" a="1"/>
  <c r="M62" i="5" s="1"/>
  <c r="Q61" i="5" a="1"/>
  <c r="Q61" i="5" s="1"/>
  <c r="P61" i="5" a="1"/>
  <c r="P61" i="5" s="1"/>
  <c r="O61" i="5" a="1"/>
  <c r="O61" i="5" s="1"/>
  <c r="N61" i="5" a="1"/>
  <c r="N61" i="5"/>
  <c r="M61" i="5" a="1"/>
  <c r="M61" i="5" s="1"/>
  <c r="Q60" i="5" a="1"/>
  <c r="Q60" i="5" s="1"/>
  <c r="P60" i="5" a="1"/>
  <c r="P60" i="5" s="1"/>
  <c r="O60" i="5" a="1"/>
  <c r="O60" i="5"/>
  <c r="N60" i="5" a="1"/>
  <c r="N60" i="5"/>
  <c r="M60" i="5" a="1"/>
  <c r="M60" i="5"/>
  <c r="Q59" i="5" a="1"/>
  <c r="Q59" i="5"/>
  <c r="P59" i="5" a="1"/>
  <c r="P59" i="5" s="1"/>
  <c r="O59" i="5" a="1"/>
  <c r="O59" i="5"/>
  <c r="N59" i="5" a="1"/>
  <c r="N59" i="5"/>
  <c r="M59" i="5" a="1"/>
  <c r="M59" i="5"/>
  <c r="H59" i="5"/>
  <c r="Q58" i="5" a="1"/>
  <c r="Q58" i="5"/>
  <c r="P58" i="5" a="1"/>
  <c r="P58" i="5"/>
  <c r="O58" i="5" a="1"/>
  <c r="O58" i="5"/>
  <c r="N58" i="5" a="1"/>
  <c r="N58" i="5" s="1"/>
  <c r="M58" i="5" a="1"/>
  <c r="M58" i="5"/>
  <c r="Q57" i="5" a="1"/>
  <c r="Q57" i="5"/>
  <c r="P57" i="5" a="1"/>
  <c r="P57" i="5"/>
  <c r="O57" i="5" a="1"/>
  <c r="O57" i="5" s="1"/>
  <c r="N57" i="5" a="1"/>
  <c r="N57" i="5" s="1"/>
  <c r="M57" i="5" a="1"/>
  <c r="M57" i="5" s="1"/>
  <c r="H57" i="5"/>
  <c r="Q56" i="5" a="1"/>
  <c r="Q56" i="5" s="1"/>
  <c r="P56" i="5" a="1"/>
  <c r="P56" i="5" s="1"/>
  <c r="O56" i="5" a="1"/>
  <c r="O56" i="5" s="1"/>
  <c r="N56" i="5" a="1"/>
  <c r="N56" i="5" s="1"/>
  <c r="M56" i="5" a="1"/>
  <c r="M56" i="5"/>
  <c r="Q55" i="5" a="1"/>
  <c r="Q55" i="5" s="1"/>
  <c r="P55" i="5" a="1"/>
  <c r="P55" i="5" s="1"/>
  <c r="O55" i="5" a="1"/>
  <c r="O55" i="5"/>
  <c r="N55" i="5" a="1"/>
  <c r="N55" i="5"/>
  <c r="M55" i="5" a="1"/>
  <c r="M55" i="5"/>
  <c r="Q54" i="5" a="1"/>
  <c r="Q54" i="5" s="1"/>
  <c r="P54" i="5" a="1"/>
  <c r="P54" i="5"/>
  <c r="O54" i="5" a="1"/>
  <c r="O54" i="5"/>
  <c r="N54" i="5" a="1"/>
  <c r="N54" i="5"/>
  <c r="M54" i="5" a="1"/>
  <c r="M54" i="5"/>
  <c r="H54" i="5"/>
  <c r="Q53" i="5" a="1"/>
  <c r="Q53" i="5" s="1"/>
  <c r="P53" i="5" a="1"/>
  <c r="P53" i="5"/>
  <c r="O53" i="5" a="1"/>
  <c r="O53" i="5"/>
  <c r="N53" i="5" a="1"/>
  <c r="N53" i="5"/>
  <c r="M53" i="5" a="1"/>
  <c r="M53" i="5" s="1"/>
  <c r="Q52" i="5" a="1"/>
  <c r="Q52" i="5"/>
  <c r="P52" i="5" a="1"/>
  <c r="P52" i="5"/>
  <c r="O52" i="5" a="1"/>
  <c r="O52" i="5" s="1"/>
  <c r="N52" i="5" a="1"/>
  <c r="N52" i="5"/>
  <c r="M52" i="5" a="1"/>
  <c r="M52" i="5" s="1"/>
  <c r="Q51" i="5" a="1"/>
  <c r="Q51" i="5"/>
  <c r="P51" i="5" a="1"/>
  <c r="P51" i="5" s="1"/>
  <c r="O51" i="5" a="1"/>
  <c r="O51" i="5" s="1"/>
  <c r="N51" i="5" a="1"/>
  <c r="N51" i="5" s="1"/>
  <c r="M51" i="5" a="1"/>
  <c r="M51" i="5"/>
  <c r="Q50" i="5" a="1"/>
  <c r="Q50" i="5" s="1"/>
  <c r="P50" i="5" a="1"/>
  <c r="P50" i="5" s="1"/>
  <c r="O50" i="5" a="1"/>
  <c r="O50" i="5" s="1"/>
  <c r="N50" i="5" a="1"/>
  <c r="N50" i="5"/>
  <c r="M50" i="5" a="1"/>
  <c r="M50" i="5"/>
  <c r="Q49" i="5" a="1"/>
  <c r="Q49" i="5" s="1"/>
  <c r="P49" i="5" a="1"/>
  <c r="P49" i="5"/>
  <c r="O49" i="5" a="1"/>
  <c r="O49" i="5"/>
  <c r="N49" i="5" a="1"/>
  <c r="N49" i="5"/>
  <c r="M49" i="5" a="1"/>
  <c r="M49" i="5"/>
  <c r="Q48" i="5" a="1"/>
  <c r="Q48" i="5"/>
  <c r="P48" i="5" a="1"/>
  <c r="P48" i="5"/>
  <c r="O48" i="5" a="1"/>
  <c r="O48" i="5"/>
  <c r="N48" i="5" a="1"/>
  <c r="N48" i="5"/>
  <c r="M48" i="5" a="1"/>
  <c r="M48" i="5" s="1"/>
  <c r="Q47" i="5" a="1"/>
  <c r="Q47" i="5"/>
  <c r="P47" i="5" a="1"/>
  <c r="P47" i="5"/>
  <c r="O47" i="5" a="1"/>
  <c r="O47" i="5"/>
  <c r="N47" i="5" a="1"/>
  <c r="N47" i="5" s="1"/>
  <c r="M47" i="5" a="1"/>
  <c r="M47" i="5" s="1"/>
  <c r="Q46" i="5" a="1"/>
  <c r="Q46" i="5"/>
  <c r="P46" i="5" a="1"/>
  <c r="P46" i="5" s="1"/>
  <c r="O46" i="5" a="1"/>
  <c r="O46" i="5"/>
  <c r="N46" i="5" a="1"/>
  <c r="N46" i="5" s="1"/>
  <c r="M46" i="5" a="1"/>
  <c r="M46" i="5" s="1"/>
  <c r="Q45" i="5" a="1"/>
  <c r="Q45" i="5" s="1"/>
  <c r="P45" i="5" a="1"/>
  <c r="P45" i="5" s="1"/>
  <c r="O45" i="5" a="1"/>
  <c r="O45" i="5" s="1"/>
  <c r="N45" i="5" a="1"/>
  <c r="N45" i="5"/>
  <c r="M45" i="5" a="1"/>
  <c r="M45" i="5"/>
  <c r="Q44" i="5" a="1"/>
  <c r="Q44" i="5" s="1"/>
  <c r="P44" i="5" a="1"/>
  <c r="P44" i="5" s="1"/>
  <c r="O44" i="5" a="1"/>
  <c r="O44" i="5"/>
  <c r="N44" i="5" a="1"/>
  <c r="N44" i="5"/>
  <c r="M44" i="5" a="1"/>
  <c r="M44" i="5"/>
  <c r="Q43" i="5" a="1"/>
  <c r="Q43" i="5"/>
  <c r="P43" i="5" a="1"/>
  <c r="P43" i="5"/>
  <c r="O43" i="5" a="1"/>
  <c r="O43" i="5"/>
  <c r="N43" i="5" a="1"/>
  <c r="N43" i="5"/>
  <c r="M43" i="5" a="1"/>
  <c r="M43" i="5"/>
  <c r="H43" i="5"/>
  <c r="Q42" i="5" a="1"/>
  <c r="Q42" i="5"/>
  <c r="P42" i="5" a="1"/>
  <c r="P42" i="5"/>
  <c r="O42" i="5" a="1"/>
  <c r="O42" i="5"/>
  <c r="N42" i="5" a="1"/>
  <c r="N42" i="5" s="1"/>
  <c r="M42" i="5" a="1"/>
  <c r="M42" i="5"/>
  <c r="Q41" i="5" a="1"/>
  <c r="Q41" i="5"/>
  <c r="P41" i="5" a="1"/>
  <c r="P41" i="5"/>
  <c r="O41" i="5" a="1"/>
  <c r="O41" i="5" s="1"/>
  <c r="N41" i="5" a="1"/>
  <c r="N41" i="5" s="1"/>
  <c r="M41" i="5" a="1"/>
  <c r="M41" i="5" s="1"/>
  <c r="H41" i="5"/>
  <c r="Q40" i="5" a="1"/>
  <c r="Q40" i="5" s="1"/>
  <c r="P40" i="5" a="1"/>
  <c r="P40" i="5" s="1"/>
  <c r="O40" i="5" a="1"/>
  <c r="O40" i="5" s="1"/>
  <c r="N40" i="5" a="1"/>
  <c r="N40" i="5" s="1"/>
  <c r="M40" i="5" a="1"/>
  <c r="M40" i="5"/>
  <c r="Q39" i="5" a="1"/>
  <c r="Q39" i="5" s="1"/>
  <c r="P39" i="5" a="1"/>
  <c r="P39" i="5" s="1"/>
  <c r="O39" i="5" a="1"/>
  <c r="O39" i="5" s="1"/>
  <c r="N39" i="5" a="1"/>
  <c r="N39" i="5"/>
  <c r="M39" i="5" a="1"/>
  <c r="M39" i="5"/>
  <c r="Q38" i="5" a="1"/>
  <c r="Q38" i="5" s="1"/>
  <c r="P38" i="5" a="1"/>
  <c r="P38" i="5"/>
  <c r="O38" i="5" a="1"/>
  <c r="O38" i="5"/>
  <c r="N38" i="5" a="1"/>
  <c r="N38" i="5"/>
  <c r="M38" i="5" a="1"/>
  <c r="M38" i="5"/>
  <c r="H38" i="5"/>
  <c r="Q37" i="5" a="1"/>
  <c r="Q37" i="5"/>
  <c r="P37" i="5" a="1"/>
  <c r="P37" i="5"/>
  <c r="O37" i="5" a="1"/>
  <c r="O37" i="5"/>
  <c r="N37" i="5" a="1"/>
  <c r="N37" i="5"/>
  <c r="M37" i="5" a="1"/>
  <c r="M37" i="5" s="1"/>
  <c r="H37" i="5"/>
  <c r="Q36" i="5" a="1"/>
  <c r="Q36" i="5"/>
  <c r="P36" i="5" a="1"/>
  <c r="P36" i="5"/>
  <c r="O36" i="5" a="1"/>
  <c r="O36" i="5" s="1"/>
  <c r="N36" i="5" a="1"/>
  <c r="N36" i="5"/>
  <c r="M36" i="5" a="1"/>
  <c r="M36" i="5" s="1"/>
  <c r="H36" i="5"/>
  <c r="Q35" i="5" a="1"/>
  <c r="Q35" i="5"/>
  <c r="P35" i="5" a="1"/>
  <c r="P35" i="5" s="1"/>
  <c r="O35" i="5" a="1"/>
  <c r="O35" i="5" s="1"/>
  <c r="N35" i="5" a="1"/>
  <c r="N35" i="5" s="1"/>
  <c r="M35" i="5" a="1"/>
  <c r="M35" i="5" s="1"/>
  <c r="Q34" i="5" a="1"/>
  <c r="Q34" i="5" s="1"/>
  <c r="P34" i="5" a="1"/>
  <c r="P34" i="5" s="1"/>
  <c r="O34" i="5" a="1"/>
  <c r="O34" i="5" s="1"/>
  <c r="N34" i="5" a="1"/>
  <c r="N34" i="5"/>
  <c r="M34" i="5" a="1"/>
  <c r="M34" i="5"/>
  <c r="Q33" i="5" a="1"/>
  <c r="Q33" i="5" s="1"/>
  <c r="P33" i="5" a="1"/>
  <c r="P33" i="5" s="1"/>
  <c r="O33" i="5" a="1"/>
  <c r="O33" i="5" s="1"/>
  <c r="N33" i="5" a="1"/>
  <c r="N33" i="5"/>
  <c r="M33" i="5" a="1"/>
  <c r="M33" i="5"/>
  <c r="Q32" i="5" a="1"/>
  <c r="Q32" i="5"/>
  <c r="P32" i="5" a="1"/>
  <c r="P32" i="5"/>
  <c r="O32" i="5" a="1"/>
  <c r="O32" i="5" s="1"/>
  <c r="N32" i="5" a="1"/>
  <c r="N32" i="5"/>
  <c r="M32" i="5" a="1"/>
  <c r="M32" i="5" s="1"/>
  <c r="Q31" i="5" a="1"/>
  <c r="Q31" i="5"/>
  <c r="P31" i="5" a="1"/>
  <c r="P31" i="5"/>
  <c r="O31" i="5" a="1"/>
  <c r="O31" i="5" s="1"/>
  <c r="N31" i="5" a="1"/>
  <c r="N31" i="5" s="1"/>
  <c r="M31" i="5" a="1"/>
  <c r="M31" i="5" s="1"/>
  <c r="O27" i="5"/>
  <c r="P26" i="5" a="1"/>
  <c r="P26" i="5"/>
  <c r="O26" i="5"/>
  <c r="M26" i="5"/>
  <c r="G26" i="5"/>
  <c r="R26" i="5" s="1"/>
  <c r="F26" i="5"/>
  <c r="P25" i="5" a="1"/>
  <c r="P25" i="5" s="1"/>
  <c r="O25" i="5"/>
  <c r="N25" i="5"/>
  <c r="M25" i="5"/>
  <c r="G25" i="5"/>
  <c r="F25" i="5"/>
  <c r="R25" i="5" s="1"/>
  <c r="P24" i="5" a="1"/>
  <c r="P24" i="5" s="1"/>
  <c r="O24" i="5"/>
  <c r="M24" i="5"/>
  <c r="G24" i="5"/>
  <c r="N24" i="5" s="1"/>
  <c r="F24" i="5"/>
  <c r="R23" i="5"/>
  <c r="P23" i="5" a="1"/>
  <c r="P23" i="5"/>
  <c r="O23" i="5"/>
  <c r="M23" i="5"/>
  <c r="G23" i="5"/>
  <c r="N23" i="5" s="1"/>
  <c r="F23" i="5"/>
  <c r="P22" i="5" a="1"/>
  <c r="P22" i="5" s="1"/>
  <c r="O22" i="5"/>
  <c r="M22" i="5"/>
  <c r="G22" i="5"/>
  <c r="R22" i="5" s="1"/>
  <c r="F22" i="5"/>
  <c r="P21" i="5" a="1"/>
  <c r="P21" i="5"/>
  <c r="O21" i="5"/>
  <c r="M21" i="5"/>
  <c r="G21" i="5"/>
  <c r="R21" i="5" s="1"/>
  <c r="F21" i="5"/>
  <c r="P20" i="5" a="1"/>
  <c r="P20" i="5" s="1"/>
  <c r="O20" i="5"/>
  <c r="N20" i="5"/>
  <c r="M20" i="5"/>
  <c r="G20" i="5"/>
  <c r="F20" i="5"/>
  <c r="R20" i="5" s="1"/>
  <c r="P19" i="5" a="1"/>
  <c r="P19" i="5" s="1"/>
  <c r="O19" i="5"/>
  <c r="M19" i="5"/>
  <c r="G19" i="5"/>
  <c r="N19" i="5" s="1"/>
  <c r="F19" i="5"/>
  <c r="P18" i="5" a="1"/>
  <c r="P18" i="5" s="1"/>
  <c r="O18" i="5"/>
  <c r="M18" i="5"/>
  <c r="G18" i="5"/>
  <c r="R18" i="5" s="1"/>
  <c r="F18" i="5"/>
  <c r="R17" i="5"/>
  <c r="P17" i="5" a="1"/>
  <c r="P17" i="5"/>
  <c r="O17" i="5"/>
  <c r="N17" i="5"/>
  <c r="M17" i="5"/>
  <c r="G17" i="5"/>
  <c r="F17" i="5"/>
  <c r="P16" i="5" a="1"/>
  <c r="P16" i="5"/>
  <c r="O16" i="5"/>
  <c r="M16" i="5"/>
  <c r="G16" i="5"/>
  <c r="R16" i="5" s="1"/>
  <c r="F16" i="5"/>
  <c r="R15" i="5"/>
  <c r="P15" i="5" a="1"/>
  <c r="P15" i="5"/>
  <c r="O15" i="5"/>
  <c r="N15" i="5"/>
  <c r="M15" i="5"/>
  <c r="G15" i="5"/>
  <c r="G27" i="5" s="1"/>
  <c r="F15" i="5"/>
  <c r="F27" i="5" s="1"/>
  <c r="E11" i="5"/>
  <c r="E10" i="5"/>
  <c r="E9" i="5"/>
  <c r="H88" i="5" s="1"/>
  <c r="N8" i="5"/>
  <c r="M8" i="5"/>
  <c r="O7" i="5"/>
  <c r="M7" i="5"/>
  <c r="O6" i="5"/>
  <c r="M6" i="5"/>
  <c r="O5" i="5"/>
  <c r="M5" i="5"/>
  <c r="N4" i="5"/>
  <c r="E4" i="5"/>
  <c r="N3" i="5"/>
  <c r="M3" i="5"/>
  <c r="M2" i="5"/>
  <c r="N7" i="4" a="1"/>
  <c r="N7" i="4" s="1"/>
  <c r="L7" i="4"/>
  <c r="O6" i="4" a="1"/>
  <c r="O6" i="4" s="1"/>
  <c r="N6" i="4" a="1"/>
  <c r="N6" i="4" s="1"/>
  <c r="M6" i="4"/>
  <c r="L6" i="4"/>
  <c r="O4" i="4"/>
  <c r="M4" i="4"/>
  <c r="P90" i="1" a="1"/>
  <c r="P90" i="1" s="1"/>
  <c r="O90" i="1" a="1"/>
  <c r="O90" i="1"/>
  <c r="N90" i="1" a="1"/>
  <c r="N90" i="1" s="1"/>
  <c r="M90" i="1" a="1"/>
  <c r="M90" i="1" s="1"/>
  <c r="L90" i="1" a="1"/>
  <c r="L90" i="1" s="1"/>
  <c r="P89" i="1" a="1"/>
  <c r="P89" i="1"/>
  <c r="O89" i="1" a="1"/>
  <c r="O89" i="1" s="1"/>
  <c r="N89" i="1" a="1"/>
  <c r="N89" i="1" s="1"/>
  <c r="M89" i="1" a="1"/>
  <c r="M89" i="1" s="1"/>
  <c r="L89" i="1" a="1"/>
  <c r="L89" i="1" s="1"/>
  <c r="P88" i="1" a="1"/>
  <c r="P88" i="1" s="1"/>
  <c r="O88" i="1" a="1"/>
  <c r="O88" i="1" s="1"/>
  <c r="N88" i="1" a="1"/>
  <c r="N88" i="1"/>
  <c r="M88" i="1" a="1"/>
  <c r="M88" i="1" s="1"/>
  <c r="L88" i="1" a="1"/>
  <c r="L88" i="1"/>
  <c r="P87" i="1" a="1"/>
  <c r="P87" i="1" s="1"/>
  <c r="O87" i="1" a="1"/>
  <c r="O87" i="1" s="1"/>
  <c r="N87" i="1" a="1"/>
  <c r="N87" i="1"/>
  <c r="M87" i="1" a="1"/>
  <c r="M87" i="1"/>
  <c r="L87" i="1" a="1"/>
  <c r="L87" i="1"/>
  <c r="G87" i="1"/>
  <c r="P86" i="1" a="1"/>
  <c r="P86" i="1" s="1"/>
  <c r="O86" i="1" a="1"/>
  <c r="O86" i="1"/>
  <c r="N86" i="1" a="1"/>
  <c r="N86" i="1" s="1"/>
  <c r="M86" i="1" a="1"/>
  <c r="M86" i="1"/>
  <c r="L86" i="1" a="1"/>
  <c r="L86" i="1" s="1"/>
  <c r="G86" i="1"/>
  <c r="P85" i="1" a="1"/>
  <c r="P85" i="1"/>
  <c r="O85" i="1" a="1"/>
  <c r="O85" i="1"/>
  <c r="N85" i="1" a="1"/>
  <c r="N85" i="1"/>
  <c r="M85" i="1" a="1"/>
  <c r="M85" i="1" s="1"/>
  <c r="L85" i="1" a="1"/>
  <c r="L85" i="1" s="1"/>
  <c r="P84" i="1" a="1"/>
  <c r="P84" i="1"/>
  <c r="O84" i="1" a="1"/>
  <c r="O84" i="1" s="1"/>
  <c r="N84" i="1" a="1"/>
  <c r="N84" i="1" s="1"/>
  <c r="M84" i="1" a="1"/>
  <c r="M84" i="1" s="1"/>
  <c r="L84" i="1" a="1"/>
  <c r="L84" i="1"/>
  <c r="G84" i="1"/>
  <c r="P83" i="1" a="1"/>
  <c r="P83" i="1" s="1"/>
  <c r="O83" i="1" a="1"/>
  <c r="O83" i="1" s="1"/>
  <c r="N83" i="1" a="1"/>
  <c r="N83" i="1" s="1"/>
  <c r="M83" i="1" a="1"/>
  <c r="M83" i="1" s="1"/>
  <c r="L83" i="1" a="1"/>
  <c r="L83" i="1"/>
  <c r="P82" i="1" a="1"/>
  <c r="P82" i="1" s="1"/>
  <c r="O82" i="1" a="1"/>
  <c r="O82" i="1"/>
  <c r="N82" i="1" a="1"/>
  <c r="N82" i="1"/>
  <c r="M82" i="1" a="1"/>
  <c r="M82" i="1"/>
  <c r="L82" i="1" a="1"/>
  <c r="L82" i="1" s="1"/>
  <c r="P81" i="1" a="1"/>
  <c r="P81" i="1" s="1"/>
  <c r="O81" i="1" a="1"/>
  <c r="O81" i="1"/>
  <c r="N81" i="1" a="1"/>
  <c r="N81" i="1"/>
  <c r="M81" i="1" a="1"/>
  <c r="M81" i="1"/>
  <c r="L81" i="1" a="1"/>
  <c r="L81" i="1"/>
  <c r="G81" i="1"/>
  <c r="P80" i="1" a="1"/>
  <c r="P80" i="1"/>
  <c r="O80" i="1" a="1"/>
  <c r="O80" i="1" s="1"/>
  <c r="N80" i="1" a="1"/>
  <c r="N80" i="1"/>
  <c r="M80" i="1" a="1"/>
  <c r="M80" i="1" s="1"/>
  <c r="L80" i="1" a="1"/>
  <c r="L80" i="1" s="1"/>
  <c r="P79" i="1" a="1"/>
  <c r="P79" i="1" s="1"/>
  <c r="O79" i="1" a="1"/>
  <c r="O79" i="1"/>
  <c r="N79" i="1" a="1"/>
  <c r="N79" i="1" s="1"/>
  <c r="M79" i="1" a="1"/>
  <c r="M79" i="1" s="1"/>
  <c r="L79" i="1" a="1"/>
  <c r="L79" i="1" s="1"/>
  <c r="P78" i="1" a="1"/>
  <c r="P78" i="1" s="1"/>
  <c r="O78" i="1" a="1"/>
  <c r="O78" i="1" s="1"/>
  <c r="N78" i="1" a="1"/>
  <c r="N78" i="1" s="1"/>
  <c r="M78" i="1" a="1"/>
  <c r="M78" i="1"/>
  <c r="L78" i="1" a="1"/>
  <c r="L78" i="1"/>
  <c r="P77" i="1" a="1"/>
  <c r="P77" i="1" s="1"/>
  <c r="O77" i="1" a="1"/>
  <c r="O77" i="1" s="1"/>
  <c r="N77" i="1" a="1"/>
  <c r="N77" i="1" s="1"/>
  <c r="M77" i="1" a="1"/>
  <c r="M77" i="1"/>
  <c r="L77" i="1" a="1"/>
  <c r="L77" i="1"/>
  <c r="P76" i="1" a="1"/>
  <c r="P76" i="1"/>
  <c r="O76" i="1" a="1"/>
  <c r="O76" i="1"/>
  <c r="N76" i="1" a="1"/>
  <c r="N76" i="1"/>
  <c r="M76" i="1" a="1"/>
  <c r="M76" i="1" s="1"/>
  <c r="L76" i="1" a="1"/>
  <c r="L76" i="1"/>
  <c r="P75" i="1" a="1"/>
  <c r="P75" i="1"/>
  <c r="O75" i="1" a="1"/>
  <c r="O75" i="1"/>
  <c r="N75" i="1" a="1"/>
  <c r="N75" i="1"/>
  <c r="M75" i="1" a="1"/>
  <c r="M75" i="1"/>
  <c r="L75" i="1" a="1"/>
  <c r="L75" i="1" s="1"/>
  <c r="G75" i="1"/>
  <c r="P74" i="1" a="1"/>
  <c r="P74" i="1" s="1"/>
  <c r="O74" i="1" a="1"/>
  <c r="O74" i="1"/>
  <c r="N74" i="1" a="1"/>
  <c r="N74" i="1" s="1"/>
  <c r="M74" i="1" a="1"/>
  <c r="M74" i="1" s="1"/>
  <c r="L74" i="1" a="1"/>
  <c r="L74" i="1" s="1"/>
  <c r="P73" i="1" a="1"/>
  <c r="P73" i="1"/>
  <c r="O73" i="1" a="1"/>
  <c r="O73" i="1" s="1"/>
  <c r="N73" i="1" a="1"/>
  <c r="N73" i="1" s="1"/>
  <c r="M73" i="1" a="1"/>
  <c r="M73" i="1" s="1"/>
  <c r="L73" i="1" a="1"/>
  <c r="L73" i="1" s="1"/>
  <c r="P72" i="1" a="1"/>
  <c r="P72" i="1" s="1"/>
  <c r="O72" i="1" a="1"/>
  <c r="O72" i="1" s="1"/>
  <c r="N72" i="1" a="1"/>
  <c r="N72" i="1"/>
  <c r="M72" i="1" a="1"/>
  <c r="M72" i="1"/>
  <c r="L72" i="1" a="1"/>
  <c r="L72" i="1"/>
  <c r="G72" i="1"/>
  <c r="P71" i="1" a="1"/>
  <c r="P71" i="1" s="1"/>
  <c r="O71" i="1" a="1"/>
  <c r="O71" i="1" s="1"/>
  <c r="N71" i="1" a="1"/>
  <c r="N71" i="1"/>
  <c r="M71" i="1" a="1"/>
  <c r="M71" i="1"/>
  <c r="L71" i="1" a="1"/>
  <c r="L71" i="1"/>
  <c r="G71" i="1"/>
  <c r="P70" i="1" a="1"/>
  <c r="P70" i="1"/>
  <c r="O70" i="1" a="1"/>
  <c r="O70" i="1"/>
  <c r="N70" i="1" a="1"/>
  <c r="N70" i="1" s="1"/>
  <c r="M70" i="1" a="1"/>
  <c r="M70" i="1"/>
  <c r="L70" i="1" a="1"/>
  <c r="L70" i="1" s="1"/>
  <c r="G70" i="1"/>
  <c r="P69" i="1" a="1"/>
  <c r="P69" i="1"/>
  <c r="O69" i="1" a="1"/>
  <c r="O69" i="1"/>
  <c r="N69" i="1" a="1"/>
  <c r="N69" i="1"/>
  <c r="M69" i="1" a="1"/>
  <c r="M69" i="1" s="1"/>
  <c r="L69" i="1" a="1"/>
  <c r="L69" i="1"/>
  <c r="P68" i="1" a="1"/>
  <c r="P68" i="1"/>
  <c r="O68" i="1" a="1"/>
  <c r="O68" i="1" s="1"/>
  <c r="N68" i="1" a="1"/>
  <c r="N68" i="1" s="1"/>
  <c r="M68" i="1" a="1"/>
  <c r="M68" i="1" s="1"/>
  <c r="L68" i="1" a="1"/>
  <c r="L68" i="1"/>
  <c r="G68" i="1"/>
  <c r="P67" i="1" a="1"/>
  <c r="P67" i="1" s="1"/>
  <c r="O67" i="1" a="1"/>
  <c r="O67" i="1"/>
  <c r="N67" i="1" a="1"/>
  <c r="N67" i="1" s="1"/>
  <c r="M67" i="1" a="1"/>
  <c r="M67" i="1" s="1"/>
  <c r="L67" i="1" a="1"/>
  <c r="L67" i="1"/>
  <c r="P66" i="1" a="1"/>
  <c r="P66" i="1" s="1"/>
  <c r="O66" i="1" a="1"/>
  <c r="O66" i="1"/>
  <c r="N66" i="1" a="1"/>
  <c r="N66" i="1" s="1"/>
  <c r="M66" i="1" a="1"/>
  <c r="M66" i="1"/>
  <c r="L66" i="1" a="1"/>
  <c r="L66" i="1" s="1"/>
  <c r="P65" i="1" a="1"/>
  <c r="P65" i="1" s="1"/>
  <c r="O65" i="1" a="1"/>
  <c r="O65" i="1"/>
  <c r="N65" i="1" a="1"/>
  <c r="N65" i="1"/>
  <c r="M65" i="1" a="1"/>
  <c r="M65" i="1"/>
  <c r="L65" i="1" a="1"/>
  <c r="L65" i="1"/>
  <c r="G65" i="1"/>
  <c r="P64" i="1" a="1"/>
  <c r="P64" i="1"/>
  <c r="O64" i="1" a="1"/>
  <c r="O64" i="1" s="1"/>
  <c r="N64" i="1" a="1"/>
  <c r="N64" i="1"/>
  <c r="M64" i="1" a="1"/>
  <c r="M64" i="1" s="1"/>
  <c r="L64" i="1" a="1"/>
  <c r="L64" i="1" s="1"/>
  <c r="P63" i="1" a="1"/>
  <c r="P63" i="1" s="1"/>
  <c r="O63" i="1" a="1"/>
  <c r="O63" i="1"/>
  <c r="N63" i="1" a="1"/>
  <c r="N63" i="1" s="1"/>
  <c r="M63" i="1" a="1"/>
  <c r="M63" i="1"/>
  <c r="L63" i="1" a="1"/>
  <c r="L63" i="1" s="1"/>
  <c r="P62" i="1" a="1"/>
  <c r="P62" i="1" s="1"/>
  <c r="O62" i="1" a="1"/>
  <c r="O62" i="1" s="1"/>
  <c r="N62" i="1" a="1"/>
  <c r="N62" i="1" s="1"/>
  <c r="M62" i="1" a="1"/>
  <c r="M62" i="1"/>
  <c r="L62" i="1" a="1"/>
  <c r="L62" i="1"/>
  <c r="P61" i="1" a="1"/>
  <c r="P61" i="1"/>
  <c r="O61" i="1" a="1"/>
  <c r="O61" i="1" s="1"/>
  <c r="N61" i="1" a="1"/>
  <c r="N61" i="1" s="1"/>
  <c r="M61" i="1" a="1"/>
  <c r="M61" i="1"/>
  <c r="L61" i="1" a="1"/>
  <c r="L61" i="1"/>
  <c r="P60" i="1" a="1"/>
  <c r="P60" i="1"/>
  <c r="O60" i="1" a="1"/>
  <c r="O60" i="1"/>
  <c r="N60" i="1" a="1"/>
  <c r="N60" i="1"/>
  <c r="M60" i="1" a="1"/>
  <c r="M60" i="1" s="1"/>
  <c r="L60" i="1" a="1"/>
  <c r="L60" i="1"/>
  <c r="P59" i="1" a="1"/>
  <c r="P59" i="1"/>
  <c r="O59" i="1" a="1"/>
  <c r="O59" i="1"/>
  <c r="N59" i="1" a="1"/>
  <c r="N59" i="1"/>
  <c r="M59" i="1" a="1"/>
  <c r="M59" i="1"/>
  <c r="L59" i="1" a="1"/>
  <c r="L59" i="1" s="1"/>
  <c r="G59" i="1"/>
  <c r="P58" i="1" a="1"/>
  <c r="P58" i="1" s="1"/>
  <c r="O58" i="1" a="1"/>
  <c r="O58" i="1"/>
  <c r="N58" i="1" a="1"/>
  <c r="N58" i="1" s="1"/>
  <c r="M58" i="1" a="1"/>
  <c r="M58" i="1" s="1"/>
  <c r="L58" i="1" a="1"/>
  <c r="L58" i="1" s="1"/>
  <c r="P57" i="1" a="1"/>
  <c r="P57" i="1"/>
  <c r="O57" i="1" a="1"/>
  <c r="O57" i="1" s="1"/>
  <c r="N57" i="1" a="1"/>
  <c r="N57" i="1"/>
  <c r="M57" i="1" a="1"/>
  <c r="M57" i="1" s="1"/>
  <c r="L57" i="1" a="1"/>
  <c r="L57" i="1" s="1"/>
  <c r="P56" i="1" a="1"/>
  <c r="P56" i="1" s="1"/>
  <c r="O56" i="1" a="1"/>
  <c r="O56" i="1" s="1"/>
  <c r="N56" i="1" a="1"/>
  <c r="N56" i="1"/>
  <c r="M56" i="1" a="1"/>
  <c r="M56" i="1"/>
  <c r="L56" i="1" a="1"/>
  <c r="L56" i="1"/>
  <c r="G56" i="1"/>
  <c r="P55" i="1" a="1"/>
  <c r="P55" i="1" s="1"/>
  <c r="O55" i="1" a="1"/>
  <c r="O55" i="1" s="1"/>
  <c r="N55" i="1" a="1"/>
  <c r="N55" i="1"/>
  <c r="M55" i="1" a="1"/>
  <c r="M55" i="1"/>
  <c r="L55" i="1" a="1"/>
  <c r="L55" i="1"/>
  <c r="G55" i="1"/>
  <c r="P54" i="1" a="1"/>
  <c r="P54" i="1"/>
  <c r="O54" i="1" a="1"/>
  <c r="O54" i="1"/>
  <c r="N54" i="1" a="1"/>
  <c r="N54" i="1" s="1"/>
  <c r="M54" i="1" a="1"/>
  <c r="M54" i="1"/>
  <c r="L54" i="1" a="1"/>
  <c r="L54" i="1" s="1"/>
  <c r="G54" i="1"/>
  <c r="P53" i="1" a="1"/>
  <c r="P53" i="1"/>
  <c r="O53" i="1" a="1"/>
  <c r="O53" i="1" s="1"/>
  <c r="N53" i="1" a="1"/>
  <c r="N53" i="1"/>
  <c r="M53" i="1" a="1"/>
  <c r="M53" i="1" s="1"/>
  <c r="L53" i="1" a="1"/>
  <c r="L53" i="1"/>
  <c r="P52" i="1" a="1"/>
  <c r="P52" i="1"/>
  <c r="O52" i="1" a="1"/>
  <c r="O52" i="1" s="1"/>
  <c r="N52" i="1" a="1"/>
  <c r="N52" i="1" s="1"/>
  <c r="M52" i="1" a="1"/>
  <c r="M52" i="1" s="1"/>
  <c r="L52" i="1" a="1"/>
  <c r="L52" i="1"/>
  <c r="G52" i="1"/>
  <c r="P51" i="1" a="1"/>
  <c r="P51" i="1" s="1"/>
  <c r="O51" i="1" a="1"/>
  <c r="O51" i="1"/>
  <c r="N51" i="1" a="1"/>
  <c r="N51" i="1" s="1"/>
  <c r="M51" i="1" a="1"/>
  <c r="M51" i="1" s="1"/>
  <c r="L51" i="1" a="1"/>
  <c r="L51" i="1"/>
  <c r="P50" i="1" a="1"/>
  <c r="P50" i="1" s="1"/>
  <c r="O50" i="1" a="1"/>
  <c r="O50" i="1"/>
  <c r="N50" i="1" a="1"/>
  <c r="N50" i="1"/>
  <c r="M50" i="1" a="1"/>
  <c r="M50" i="1"/>
  <c r="L50" i="1" a="1"/>
  <c r="L50" i="1" s="1"/>
  <c r="P49" i="1" a="1"/>
  <c r="P49" i="1" s="1"/>
  <c r="O49" i="1" a="1"/>
  <c r="O49" i="1"/>
  <c r="N49" i="1" a="1"/>
  <c r="N49" i="1"/>
  <c r="M49" i="1" a="1"/>
  <c r="M49" i="1"/>
  <c r="L49" i="1" a="1"/>
  <c r="L49" i="1"/>
  <c r="G49" i="1"/>
  <c r="P48" i="1" a="1"/>
  <c r="P48" i="1"/>
  <c r="O48" i="1" a="1"/>
  <c r="O48" i="1" s="1"/>
  <c r="N48" i="1" a="1"/>
  <c r="N48" i="1"/>
  <c r="M48" i="1" a="1"/>
  <c r="M48" i="1" s="1"/>
  <c r="L48" i="1" a="1"/>
  <c r="L48" i="1" s="1"/>
  <c r="G48" i="1"/>
  <c r="P47" i="1" a="1"/>
  <c r="P47" i="1" s="1"/>
  <c r="O47" i="1" a="1"/>
  <c r="O47" i="1"/>
  <c r="N47" i="1" a="1"/>
  <c r="N47" i="1" s="1"/>
  <c r="M47" i="1" a="1"/>
  <c r="M47" i="1"/>
  <c r="L47" i="1" a="1"/>
  <c r="L47" i="1" s="1"/>
  <c r="G47" i="1"/>
  <c r="P46" i="1" a="1"/>
  <c r="P46" i="1" s="1"/>
  <c r="O46" i="1" a="1"/>
  <c r="O46" i="1" s="1"/>
  <c r="N46" i="1" a="1"/>
  <c r="N46" i="1" s="1"/>
  <c r="M46" i="1" a="1"/>
  <c r="M46" i="1"/>
  <c r="L46" i="1" a="1"/>
  <c r="L46" i="1"/>
  <c r="P45" i="1" a="1"/>
  <c r="P45" i="1"/>
  <c r="O45" i="1" a="1"/>
  <c r="O45" i="1" s="1"/>
  <c r="N45" i="1" a="1"/>
  <c r="N45" i="1" s="1"/>
  <c r="M45" i="1" a="1"/>
  <c r="M45" i="1"/>
  <c r="L45" i="1" a="1"/>
  <c r="L45" i="1"/>
  <c r="P44" i="1" a="1"/>
  <c r="P44" i="1"/>
  <c r="O44" i="1" a="1"/>
  <c r="O44" i="1"/>
  <c r="N44" i="1" a="1"/>
  <c r="N44" i="1"/>
  <c r="M44" i="1" a="1"/>
  <c r="M44" i="1" s="1"/>
  <c r="L44" i="1" a="1"/>
  <c r="L44" i="1"/>
  <c r="P43" i="1" a="1"/>
  <c r="P43" i="1"/>
  <c r="O43" i="1" a="1"/>
  <c r="O43" i="1"/>
  <c r="N43" i="1" a="1"/>
  <c r="N43" i="1"/>
  <c r="M43" i="1" a="1"/>
  <c r="M43" i="1"/>
  <c r="L43" i="1" a="1"/>
  <c r="L43" i="1" s="1"/>
  <c r="G43" i="1"/>
  <c r="P42" i="1" a="1"/>
  <c r="P42" i="1" s="1"/>
  <c r="O42" i="1" a="1"/>
  <c r="O42" i="1"/>
  <c r="N42" i="1" a="1"/>
  <c r="N42" i="1" s="1"/>
  <c r="M42" i="1" a="1"/>
  <c r="M42" i="1" s="1"/>
  <c r="L42" i="1" a="1"/>
  <c r="L42" i="1" s="1"/>
  <c r="P41" i="1" a="1"/>
  <c r="P41" i="1"/>
  <c r="O41" i="1" a="1"/>
  <c r="O41" i="1" s="1"/>
  <c r="N41" i="1" a="1"/>
  <c r="N41" i="1"/>
  <c r="M41" i="1" a="1"/>
  <c r="M41" i="1" s="1"/>
  <c r="L41" i="1" a="1"/>
  <c r="L41" i="1" s="1"/>
  <c r="P40" i="1" a="1"/>
  <c r="P40" i="1" s="1"/>
  <c r="O40" i="1" a="1"/>
  <c r="O40" i="1" s="1"/>
  <c r="N40" i="1" a="1"/>
  <c r="N40" i="1"/>
  <c r="M40" i="1" a="1"/>
  <c r="M40" i="1"/>
  <c r="L40" i="1" a="1"/>
  <c r="L40" i="1"/>
  <c r="G40" i="1"/>
  <c r="P39" i="1" a="1"/>
  <c r="P39" i="1" s="1"/>
  <c r="O39" i="1" a="1"/>
  <c r="O39" i="1" s="1"/>
  <c r="N39" i="1" a="1"/>
  <c r="N39" i="1"/>
  <c r="M39" i="1" a="1"/>
  <c r="M39" i="1"/>
  <c r="L39" i="1" a="1"/>
  <c r="L39" i="1"/>
  <c r="G39" i="1"/>
  <c r="P38" i="1" a="1"/>
  <c r="P38" i="1"/>
  <c r="O38" i="1" a="1"/>
  <c r="O38" i="1"/>
  <c r="N38" i="1" a="1"/>
  <c r="N38" i="1" s="1"/>
  <c r="M38" i="1" a="1"/>
  <c r="M38" i="1"/>
  <c r="L38" i="1" a="1"/>
  <c r="L38" i="1" s="1"/>
  <c r="G38" i="1"/>
  <c r="P37" i="1" a="1"/>
  <c r="P37" i="1"/>
  <c r="O37" i="1" a="1"/>
  <c r="O37" i="1" s="1"/>
  <c r="N37" i="1" a="1"/>
  <c r="N37" i="1"/>
  <c r="M37" i="1" a="1"/>
  <c r="M37" i="1" s="1"/>
  <c r="L37" i="1" a="1"/>
  <c r="L37" i="1"/>
  <c r="G37" i="1"/>
  <c r="P36" i="1" a="1"/>
  <c r="P36" i="1"/>
  <c r="O36" i="1" a="1"/>
  <c r="O36" i="1" s="1"/>
  <c r="N36" i="1" a="1"/>
  <c r="N36" i="1" s="1"/>
  <c r="M36" i="1" a="1"/>
  <c r="M36" i="1" s="1"/>
  <c r="L36" i="1" a="1"/>
  <c r="L36" i="1"/>
  <c r="G36" i="1"/>
  <c r="G16" i="1" s="1"/>
  <c r="C70" i="7" s="1"/>
  <c r="P35" i="1" a="1"/>
  <c r="P35" i="1" s="1"/>
  <c r="O35" i="1" a="1"/>
  <c r="O35" i="1"/>
  <c r="N35" i="1" a="1"/>
  <c r="N35" i="1" s="1"/>
  <c r="M35" i="1" a="1"/>
  <c r="M35" i="1" s="1"/>
  <c r="L35" i="1" a="1"/>
  <c r="L35" i="1"/>
  <c r="P34" i="1" a="1"/>
  <c r="P34" i="1" s="1"/>
  <c r="O34" i="1" a="1"/>
  <c r="O34" i="1"/>
  <c r="N34" i="1" a="1"/>
  <c r="N34" i="1"/>
  <c r="M34" i="1" a="1"/>
  <c r="M34" i="1"/>
  <c r="L34" i="1" a="1"/>
  <c r="L34" i="1" s="1"/>
  <c r="P33" i="1" a="1"/>
  <c r="P33" i="1" s="1"/>
  <c r="O33" i="1" a="1"/>
  <c r="O33" i="1"/>
  <c r="N33" i="1" a="1"/>
  <c r="N33" i="1"/>
  <c r="M33" i="1" a="1"/>
  <c r="M33" i="1" s="1"/>
  <c r="L33" i="1" a="1"/>
  <c r="L33" i="1"/>
  <c r="G33" i="1"/>
  <c r="P32" i="1" a="1"/>
  <c r="P32" i="1"/>
  <c r="O32" i="1" a="1"/>
  <c r="O32" i="1" s="1"/>
  <c r="N32" i="1" a="1"/>
  <c r="N32" i="1"/>
  <c r="M32" i="1" a="1"/>
  <c r="M32" i="1" s="1"/>
  <c r="L32" i="1" a="1"/>
  <c r="L32" i="1" s="1"/>
  <c r="G32" i="1"/>
  <c r="P31" i="1" a="1"/>
  <c r="P31" i="1" s="1"/>
  <c r="O31" i="1" a="1"/>
  <c r="O31" i="1"/>
  <c r="N31" i="1" a="1"/>
  <c r="N31" i="1" s="1"/>
  <c r="M31" i="1" a="1"/>
  <c r="M31" i="1"/>
  <c r="L31" i="1" a="1"/>
  <c r="L31" i="1" s="1"/>
  <c r="G31" i="1"/>
  <c r="N27" i="1"/>
  <c r="O26" i="1" a="1"/>
  <c r="O26" i="1"/>
  <c r="N26" i="1"/>
  <c r="L26" i="1"/>
  <c r="F26" i="1"/>
  <c r="Q26" i="1" s="1"/>
  <c r="E26" i="1"/>
  <c r="C398" i="7" s="1"/>
  <c r="O25" i="1" a="1"/>
  <c r="O25" i="1"/>
  <c r="N25" i="1"/>
  <c r="M25" i="1"/>
  <c r="L25" i="1"/>
  <c r="F25" i="1"/>
  <c r="C366" i="7" s="1"/>
  <c r="E25" i="1"/>
  <c r="Q25" i="1" s="1"/>
  <c r="Q24" i="1"/>
  <c r="O24" i="1" a="1"/>
  <c r="O24" i="1"/>
  <c r="N24" i="1"/>
  <c r="M24" i="1"/>
  <c r="L24" i="1"/>
  <c r="F24" i="1"/>
  <c r="C333" i="7" s="1"/>
  <c r="E24" i="1"/>
  <c r="C332" i="7" s="1"/>
  <c r="O23" i="1" a="1"/>
  <c r="O23" i="1" s="1"/>
  <c r="N23" i="1"/>
  <c r="M23" i="1"/>
  <c r="L23" i="1"/>
  <c r="F23" i="1"/>
  <c r="C300" i="7" s="1"/>
  <c r="E23" i="1"/>
  <c r="Q23" i="1" s="1"/>
  <c r="Q22" i="1"/>
  <c r="O22" i="1" a="1"/>
  <c r="O22" i="1" s="1"/>
  <c r="N22" i="1"/>
  <c r="L22" i="1"/>
  <c r="F22" i="1"/>
  <c r="C267" i="7" s="1"/>
  <c r="E22" i="1"/>
  <c r="C266" i="7" s="1"/>
  <c r="O21" i="1" a="1"/>
  <c r="O21" i="1"/>
  <c r="N21" i="1"/>
  <c r="L21" i="1"/>
  <c r="F21" i="1"/>
  <c r="Q21" i="1" s="1"/>
  <c r="E21" i="1"/>
  <c r="C233" i="7" s="1"/>
  <c r="O20" i="1" a="1"/>
  <c r="O20" i="1"/>
  <c r="N20" i="1"/>
  <c r="M20" i="1"/>
  <c r="L20" i="1"/>
  <c r="F20" i="1"/>
  <c r="C201" i="7" s="1"/>
  <c r="E20" i="1"/>
  <c r="C200" i="7" s="1"/>
  <c r="Q19" i="1"/>
  <c r="O19" i="1" a="1"/>
  <c r="O19" i="1"/>
  <c r="N19" i="1"/>
  <c r="M19" i="1"/>
  <c r="L19" i="1"/>
  <c r="F19" i="1"/>
  <c r="C168" i="7" s="1"/>
  <c r="E19" i="1"/>
  <c r="C167" i="7" s="1"/>
  <c r="O18" i="1" a="1"/>
  <c r="O18" i="1" s="1"/>
  <c r="N18" i="1"/>
  <c r="M18" i="1"/>
  <c r="L18" i="1"/>
  <c r="F18" i="1"/>
  <c r="Q18" i="1" s="1"/>
  <c r="E18" i="1"/>
  <c r="C134" i="7" s="1"/>
  <c r="Q17" i="1"/>
  <c r="O17" i="1" a="1"/>
  <c r="O17" i="1"/>
  <c r="N17" i="1"/>
  <c r="L17" i="1"/>
  <c r="F17" i="1"/>
  <c r="C102" i="7" s="1"/>
  <c r="E17" i="1"/>
  <c r="C101" i="7" s="1"/>
  <c r="O16" i="1" a="1"/>
  <c r="O16" i="1"/>
  <c r="N16" i="1"/>
  <c r="L16" i="1"/>
  <c r="F16" i="1"/>
  <c r="F27" i="1" s="1"/>
  <c r="C407" i="7" s="1"/>
  <c r="E16" i="1"/>
  <c r="C68" i="7" s="1"/>
  <c r="Q15" i="1"/>
  <c r="O15" i="1" a="1"/>
  <c r="O15" i="1" s="1"/>
  <c r="N15" i="1"/>
  <c r="M15" i="1"/>
  <c r="L15" i="1"/>
  <c r="F15" i="1"/>
  <c r="C36" i="7" s="1"/>
  <c r="E15" i="1"/>
  <c r="E27" i="1" s="1"/>
  <c r="D11" i="1"/>
  <c r="C434" i="7" s="1"/>
  <c r="D10" i="1"/>
  <c r="C433" i="7" s="1"/>
  <c r="D9" i="1"/>
  <c r="G83" i="1" s="1"/>
  <c r="M8" i="1"/>
  <c r="L8" i="1"/>
  <c r="N7" i="1"/>
  <c r="L7" i="1"/>
  <c r="N6" i="1"/>
  <c r="L6" i="1"/>
  <c r="L5" i="1"/>
  <c r="M4" i="1"/>
  <c r="D4" i="1"/>
  <c r="C427" i="7" s="1"/>
  <c r="M3" i="1"/>
  <c r="L3" i="1"/>
  <c r="L2" i="1"/>
  <c r="H16" i="5" l="1"/>
  <c r="C406" i="7"/>
  <c r="M17" i="1"/>
  <c r="G41" i="1"/>
  <c r="G57" i="1"/>
  <c r="G20" i="1" s="1"/>
  <c r="G73" i="1"/>
  <c r="G23" i="1" s="1"/>
  <c r="C301" i="7" s="1"/>
  <c r="G89" i="1"/>
  <c r="N16" i="5"/>
  <c r="N21" i="5"/>
  <c r="N26" i="5"/>
  <c r="H46" i="5"/>
  <c r="H62" i="5"/>
  <c r="H78" i="5"/>
  <c r="C365" i="7"/>
  <c r="C399" i="7"/>
  <c r="M22" i="1"/>
  <c r="G44" i="1"/>
  <c r="G60" i="1"/>
  <c r="G76" i="1"/>
  <c r="R19" i="5"/>
  <c r="R24" i="5"/>
  <c r="H33" i="5"/>
  <c r="H49" i="5"/>
  <c r="H65" i="5"/>
  <c r="H81" i="5"/>
  <c r="G63" i="1"/>
  <c r="G79" i="1"/>
  <c r="N18" i="5"/>
  <c r="H52" i="5"/>
  <c r="H68" i="5"/>
  <c r="H84" i="5"/>
  <c r="C299" i="7"/>
  <c r="G34" i="1"/>
  <c r="G15" i="1" s="1"/>
  <c r="G50" i="1"/>
  <c r="G66" i="1"/>
  <c r="G22" i="1" s="1"/>
  <c r="C268" i="7" s="1"/>
  <c r="G82" i="1"/>
  <c r="G25" i="1" s="1"/>
  <c r="H39" i="5"/>
  <c r="H55" i="5"/>
  <c r="H71" i="5"/>
  <c r="H87" i="5"/>
  <c r="H26" i="5" s="1"/>
  <c r="Q26" i="5" s="1"/>
  <c r="Q20" i="1"/>
  <c r="G53" i="1"/>
  <c r="G69" i="1"/>
  <c r="G85" i="1"/>
  <c r="H42" i="5"/>
  <c r="H17" i="5" s="1"/>
  <c r="H58" i="5"/>
  <c r="H74" i="5"/>
  <c r="H90" i="5"/>
  <c r="G88" i="1"/>
  <c r="G26" i="1" s="1"/>
  <c r="H45" i="5"/>
  <c r="H61" i="5"/>
  <c r="H21" i="5" s="1"/>
  <c r="H77" i="5"/>
  <c r="C234" i="7"/>
  <c r="H32" i="5"/>
  <c r="H48" i="5"/>
  <c r="H64" i="5"/>
  <c r="H80" i="5"/>
  <c r="C8" i="6"/>
  <c r="N8" i="6" s="1"/>
  <c r="M16" i="1"/>
  <c r="M21" i="1"/>
  <c r="M26" i="1"/>
  <c r="G46" i="1"/>
  <c r="G62" i="1"/>
  <c r="G78" i="1"/>
  <c r="H35" i="5"/>
  <c r="H51" i="5"/>
  <c r="H67" i="5"/>
  <c r="H83" i="5"/>
  <c r="C135" i="7"/>
  <c r="H89" i="5"/>
  <c r="N22" i="5"/>
  <c r="H44" i="5"/>
  <c r="H60" i="5"/>
  <c r="H76" i="5"/>
  <c r="H24" i="5" s="1"/>
  <c r="Q24" i="5" s="1"/>
  <c r="C35" i="7"/>
  <c r="C69" i="7"/>
  <c r="Q16" i="1"/>
  <c r="G42" i="1"/>
  <c r="G58" i="1"/>
  <c r="G74" i="1"/>
  <c r="G90" i="1"/>
  <c r="H31" i="5"/>
  <c r="H47" i="5"/>
  <c r="H63" i="5"/>
  <c r="H79" i="5"/>
  <c r="G45" i="1"/>
  <c r="G61" i="1"/>
  <c r="G77" i="1"/>
  <c r="H34" i="5"/>
  <c r="H50" i="5"/>
  <c r="H66" i="5"/>
  <c r="H22" i="5" s="1"/>
  <c r="H82" i="5"/>
  <c r="G64" i="1"/>
  <c r="G80" i="1"/>
  <c r="H53" i="5"/>
  <c r="H69" i="5"/>
  <c r="H85" i="5"/>
  <c r="C432" i="7"/>
  <c r="G35" i="1"/>
  <c r="G51" i="1"/>
  <c r="G19" i="1" s="1"/>
  <c r="G67" i="1"/>
  <c r="H40" i="5"/>
  <c r="H56" i="5"/>
  <c r="H72" i="5"/>
  <c r="C367" i="7" l="1"/>
  <c r="P25" i="1"/>
  <c r="C202" i="7"/>
  <c r="P20" i="1"/>
  <c r="P26" i="1"/>
  <c r="C400" i="7"/>
  <c r="C37" i="7"/>
  <c r="G21" i="1"/>
  <c r="G17" i="1"/>
  <c r="C103" i="7" s="1"/>
  <c r="H18" i="5"/>
  <c r="H20" i="5"/>
  <c r="C169" i="7"/>
  <c r="P19" i="1"/>
  <c r="H25" i="5"/>
  <c r="H15" i="5"/>
  <c r="H23" i="5"/>
  <c r="G24" i="1"/>
  <c r="G18" i="1"/>
  <c r="H19" i="5"/>
  <c r="G27" i="1" l="1"/>
  <c r="P18" i="1"/>
  <c r="C136" i="7"/>
  <c r="P24" i="1"/>
  <c r="C334" i="7"/>
  <c r="P21" i="1"/>
  <c r="C235" i="7"/>
  <c r="H27" i="5"/>
  <c r="Q18" i="5" s="1"/>
  <c r="K7" i="5" l="1"/>
  <c r="K8" i="5" s="1"/>
  <c r="P4" i="6"/>
  <c r="J3" i="6" s="1"/>
  <c r="J4" i="6" s="1"/>
  <c r="Q27" i="5"/>
  <c r="Q21" i="5"/>
  <c r="J7" i="1"/>
  <c r="Q19" i="5"/>
  <c r="Q20" i="5"/>
  <c r="Q25" i="5"/>
  <c r="C5" i="4"/>
  <c r="C408" i="7"/>
  <c r="P27" i="1"/>
  <c r="J8" i="1" l="1"/>
  <c r="G5" i="4"/>
  <c r="P4" i="4"/>
  <c r="C411" i="7"/>
  <c r="C404" i="7"/>
  <c r="N5" i="4"/>
  <c r="C4" i="4"/>
  <c r="C8" i="4" l="1"/>
  <c r="N4" i="4"/>
  <c r="L4" i="4"/>
  <c r="C410" i="7"/>
  <c r="G7" i="4"/>
  <c r="O5" i="4" a="1"/>
  <c r="O5" i="4" s="1"/>
  <c r="C419" i="7"/>
  <c r="M5" i="4"/>
  <c r="O7" i="4" l="1"/>
  <c r="J3" i="4" s="1"/>
  <c r="C423" i="7"/>
  <c r="C405" i="7"/>
  <c r="C416" i="7"/>
  <c r="N8" i="4"/>
  <c r="J4" i="4" l="1"/>
  <c r="H1" i="7"/>
</calcChain>
</file>

<file path=xl/sharedStrings.xml><?xml version="1.0" encoding="utf-8"?>
<sst xmlns="http://schemas.openxmlformats.org/spreadsheetml/2006/main" count="2351" uniqueCount="766">
  <si>
    <t>ver.</t>
  </si>
  <si>
    <t>1.0</t>
  </si>
  <si>
    <t>1. 本ファイルの目的</t>
  </si>
  <si>
    <t>本補助金の応募申請では、事業計画関連の申請内容を以下4種類のファイル(応募申請画面インポート用フォーマット)に記入していただきます。</t>
  </si>
  <si>
    <t>本ファイルは「補助対象予定経費・資金調達表」の情報を記入いただくフォーマットとなりますので、「3. 本ファイルの利用方法」に従い作成のうえ、</t>
  </si>
  <si>
    <t>応募申請時に電子申請システムに添付してください。</t>
  </si>
  <si>
    <t>➊ 応募申請画面インポート用フォーマット(事業計画)</t>
  </si>
  <si>
    <t>・</t>
  </si>
  <si>
    <t>会社概要、経営戦略及び補助事業計画を入力するフォーマットです。</t>
  </si>
  <si>
    <t>❷ 応募申請画面インポート用フォーマット(財務情報・収益計画)</t>
  </si>
  <si>
    <t>直近の貸借対照表・損益計算書の内容及び本補助金の要件を満たす収益計画を入力するフォーマットです。</t>
  </si>
  <si>
    <t>❸ 応募申請画面インポート用フォーマット(資金調達表・補助対象予定経費)</t>
  </si>
  <si>
    <t>補助事業の実施にあたり見込まれる補助対象経費の具体的な内容及び金額、必要な資金の調達方法及び金額等を入力するフォーマットです。</t>
  </si>
  <si>
    <t>❹ 応募申請画面インポート用フォーマット(スケジュール_補助事業実施期間・事業計画期間)</t>
  </si>
  <si>
    <t>補助事業実施期間及び事業計画期間の補助事業の実施スケジュールを入力するフォーマットです。</t>
  </si>
  <si>
    <t>2. 各シートの概要</t>
  </si>
  <si>
    <t>シート名</t>
  </si>
  <si>
    <t>主な内容・役割</t>
  </si>
  <si>
    <t>はじめに</t>
  </si>
  <si>
    <t>(※本シート) 本ファイルの目的、各シートの入力方法等について説明しています。</t>
  </si>
  <si>
    <t>補助対象予定経費</t>
  </si>
  <si>
    <t>補助事業の実施にあたり見込まれる補助対象経費について、費目ごとに具体的な内容・金額等を整理して入力します。</t>
  </si>
  <si>
    <t>資金調達表</t>
  </si>
  <si>
    <t>補助事業の実施に必要な資金について、調達方法ごとに金額等を整理して入力します。</t>
  </si>
  <si>
    <t>【解説・入力例】
補助対象予定経費</t>
  </si>
  <si>
    <t>各項目や自動計算の対象項目について解説しています。</t>
  </si>
  <si>
    <t>【解説・入力例】
資金調達表</t>
  </si>
  <si>
    <t>3. 本ファイルの利用方法</t>
  </si>
  <si>
    <t>凡例</t>
  </si>
  <si>
    <t>：入力不要(入力内容に応じ、不要な項目はグレーアウトされます)</t>
  </si>
  <si>
    <t>XXXX</t>
  </si>
  <si>
    <t>：入力不可(関数で自動入力されます)</t>
  </si>
  <si>
    <t>① 「補助対象予定経費」シートの入力</t>
  </si>
  <si>
    <t>❶</t>
  </si>
  <si>
    <t>該当する「補助対象事業枠」(D2)をプルダウンから選択してください。</t>
  </si>
  <si>
    <t>電子申請システムの応募申請画面で選択した内容と一致していることをご確認ください。</t>
  </si>
  <si>
    <t>❷</t>
  </si>
  <si>
    <t>「従業員数」(D3)を入力してください。</t>
  </si>
  <si>
    <t>❸</t>
  </si>
  <si>
    <t>該当する「対象事業者の選択」(D5)をプルダウンから選択してください。</t>
  </si>
  <si>
    <t>❹</t>
  </si>
  <si>
    <t>該当する「賃上げ特例要件適用有無」(D6)をプルダウンから選択してください。</t>
  </si>
  <si>
    <t>❺</t>
  </si>
  <si>
    <t>該当する「地域別最低賃金引上げ特例要件適用有無」(D7)をプルダウンから選択してください。</t>
  </si>
  <si>
    <t>➏</t>
  </si>
  <si>
    <t>「事業計画期間1年当たりの補助事業で新たに製造等する製品等の売上高見込み額(税抜き)(円)」(D8)を入力してください。</t>
  </si>
  <si>
    <t>計上されている「広告宣伝・販売促進費」が補助上限額の範囲内であるか判断するために使用します。</t>
  </si>
  <si>
    <t>応募申請画面インポート用フォーマット(財務情報・収益計画)の「事業計画期間1年あたりの補助事業で新たに製造等する</t>
  </si>
  <si>
    <t>製品等の売上高見込み額(税抜)」(Q18)の金額と同じ金額を入力してください。</t>
  </si>
  <si>
    <t>➊～❺で入力した内容に応じて、補助率(D9)、補助下限額(D10)、補助上限額(D11)が自動で表示されます。</t>
  </si>
  <si>
    <t>「補助対象事業枠」と「対象事業者の選択」の内容に応じて、「賃上げ特例要件適用有無」及び</t>
  </si>
  <si>
    <t>「地域別最低賃金引上げ特例適用有無」の選択可否が異なります。</t>
  </si>
  <si>
    <t>詳細は、公募要領や応募申請ガイドを参照してください。</t>
  </si>
  <si>
    <t>革新的新製品・サービス枠</t>
  </si>
  <si>
    <t>新事業進出枠</t>
  </si>
  <si>
    <t>グローバル枠</t>
  </si>
  <si>
    <t>➐</t>
  </si>
  <si>
    <t>補助対象経費区分ごとの「品目数」(D15～D26)をプルダウンから選択してください。</t>
  </si>
  <si>
    <t>計上しない補助対象経費区分の品目数は"0"を選択してください。("(空白)"の場合は提出可否が"NG"になるのでご注意ください。)</t>
  </si>
  <si>
    <t>補助対象経費に含まれていなければなりません。</t>
  </si>
  <si>
    <t>※</t>
  </si>
  <si>
    <t>選択した品目数に応じて、下段にある詳細の表の入力項目が白塗りになります。</t>
  </si>
  <si>
    <t>選択した補助対象事業枠に応じて、補助対象外となる経費区分はグレーアウトされます。</t>
  </si>
  <si>
    <t>革新的新製品・サービス枠の場合、「建物費」、「海外旅費」、「通訳・翻訳費」は補助対象外です。</t>
  </si>
  <si>
    <t>新事業進出枠の場合、「海外旅費」、「通訳・翻訳費」は補助対象外です。</t>
  </si>
  <si>
    <t>➑</t>
  </si>
  <si>
    <t>計上予定の品目について、下段にある詳細の表の「名称」(D列)(1,000文字以内)、「A 事業に要する経費(税込み)(円)」(E列)、</t>
  </si>
  <si>
    <t>「B 補助対象経費(税抜き)(円)」(F列)を入力してください。</t>
  </si>
  <si>
    <t>選択した品目数に対応する項目のみ入力してください。</t>
  </si>
  <si>
    <t>❼で「6以上」を選択した場合には、各補助対象経費区分のNo.5にまとめて入力してください。</t>
  </si>
  <si>
    <t>「A 事業に要する経費(税込み)(円)」(E列)は、各経費区分で計上する品目の取得に要する金額(税込)を入力してください。</t>
  </si>
  <si>
    <t>「C 補助金交付申請額(円)」(G列)は、「補助率」(D9)と「B 補助対象経費(税抜き)(円)」(F列)の値を基に自動計算されます。</t>
  </si>
  <si>
    <t>➒</t>
  </si>
  <si>
    <t>➑で「B 補助対象経費(税抜き)(円)」(F列)を計上する場合、「積算基礎 補助対象経費」(H列)(1,000文字以内)</t>
  </si>
  <si>
    <t>と「補助対象経費の必要性」(I列)(300文字以内)を入力してください。</t>
  </si>
  <si>
    <t>「機械装置・システム構築費」については、「内訳に含まれる経費の種類」(J列)をプルダウンから選択してください。</t>
  </si>
  <si>
    <t>「&lt;」、「&gt;」、「&amp;」、「"」、「'」の文字(半角)は使用不可です。使用する場合は、全角にするか、別の文字に置き換えて入力してください。</t>
  </si>
  <si>
    <t>「B 補助対象経費(税抜き)(円)」(F列)が0円の品目については入力不要です。</t>
  </si>
  <si>
    <t>❿</t>
  </si>
  <si>
    <t>「合計 (B 補助対象経費(円))」(F15～F26)を計上している補助対象経費区分について、上段にある概要の表の</t>
  </si>
  <si>
    <t>「積算基礎 補助対象経費(概要)」(H15～H26)(各1,000文字以内)、「積算基礎 補助対象外経費」(I15～I26)(各1,000文字以内)</t>
  </si>
  <si>
    <t>を入力してください。</t>
  </si>
  <si>
    <t>「合計 (B 補助対象経費(円))」(E15～E26)が0円の補助対象経費区分については入力不要です。</t>
  </si>
  <si>
    <t>⓫</t>
  </si>
  <si>
    <t>シート右上にある「提出可否」(J7)が"OK"になっていることを確認してください。</t>
  </si>
  <si>
    <t>入力内容に不備がある場合は"NG"になりますので、以下を参考に入力内容を修正してください。</t>
  </si>
  <si>
    <t>必要な項目はすべて入力されているか</t>
  </si>
  <si>
    <t>品目数に応じた値のみが入力されているか(例：品目数"3"のときにNo.4、5の行に値が入力されている場合→"NG")</t>
  </si>
  <si>
    <t>「合計 (C 補助金交付申請額(円))」の合計(G27)が、資金調達表シートで入力した「補助金交付申請額」と同額になっているか</t>
  </si>
  <si>
    <t>入力内容に「&lt;」、「&gt;」、「&amp;」、「"」、「'」の文字(半角)が入っていないか</t>
  </si>
  <si>
    <t>金額項目の桁数が合っているか</t>
  </si>
  <si>
    <t>金額項目に小数が入力されていないか</t>
  </si>
  <si>
    <t>小数を入力していても、セルの表示は小数点第1位が四捨五入された整数になります。</t>
  </si>
  <si>
    <t>小数になっているかどうかは、確認したいセルを選択し、画面上部の数式バーからご確認ください。</t>
  </si>
  <si>
    <t>各経費区分で定められた上限額を上回っていないか</t>
  </si>
  <si>
    <t>② 「資金調達表」シートの入力</t>
  </si>
  <si>
    <t>「補助事業全体に要する経費調達」の表に、「事業に要する経費(円)」(C列)とその「資金の調達先」(D列)(各1,000文字以内)を記載してください。</t>
  </si>
  <si>
    <t>複数から資金を調達している場合、すべての調達先を記載してください。</t>
  </si>
  <si>
    <t>公租公課は補助対象外のため、「補助金を受けるまでの資金」の表に税抜きの額を半角数字で記載してください。</t>
  </si>
  <si>
    <t>なお、税分は「補助事業全体に要する経費調達」の表の「補助金交付申請額」以外の区分に含めてください。</t>
  </si>
  <si>
    <t>リース会社と共同申請をする場合、リースに要する経費は「補助金を受けるまでの資金」の表の「その他」(G6)に計上し、</t>
  </si>
  <si>
    <t>➋</t>
  </si>
  <si>
    <t>「補助金を受けるまでの資金」の表に、「事業に要する経費(円)」(G列)とその「資金の調達先」(H列)(各1,000文字以内)を記載してください。</t>
  </si>
  <si>
    <t>シート右上にある「提出可否」(J3)が"OK"になっていることを確認してください。</t>
  </si>
  <si>
    <t>「補助金交付申請額」(C5)と、補助対象予定経費シートの「C補助金交付申請額合計」(G27)が一致しているか</t>
  </si>
  <si>
    <t>③ 電子申請システムへのアップロード</t>
  </si>
  <si>
    <t>電子申請システムの応募申請画面の「8.補助対象経費／資金調達表」に本ファイルをアップロードしてください。</t>
  </si>
  <si>
    <t>必須チェック</t>
  </si>
  <si>
    <t>形式チェック</t>
  </si>
  <si>
    <t>不要箇所
チェック</t>
  </si>
  <si>
    <t>補助対象事業枠</t>
  </si>
  <si>
    <t>-</t>
  </si>
  <si>
    <t>従業員数</t>
  </si>
  <si>
    <t>従業員数(レンジ)</t>
  </si>
  <si>
    <t>対象事業者の選択</t>
  </si>
  <si>
    <t>上記以外の中小企業者等</t>
  </si>
  <si>
    <t>賃上げ特例要件適用有無</t>
  </si>
  <si>
    <t>適用しない</t>
  </si>
  <si>
    <t>提出可否</t>
  </si>
  <si>
    <t>地域別最低賃金引上げ特例要件適用有無</t>
  </si>
  <si>
    <t>補助率</t>
  </si>
  <si>
    <t>補助下限額</t>
  </si>
  <si>
    <t>補助上限額</t>
  </si>
  <si>
    <t>概要</t>
  </si>
  <si>
    <t>補助対象経費区分</t>
  </si>
  <si>
    <t>品目数</t>
  </si>
  <si>
    <t>合計
(A 事業に要する経費(円))</t>
  </si>
  <si>
    <t>合計
(B 補助対象経費(円))</t>
  </si>
  <si>
    <t>合計
(C 補助金交付申請額(円))</t>
  </si>
  <si>
    <t>積算基礎
補助対象経費(概要)</t>
  </si>
  <si>
    <t>積算基礎
補助対象外経費</t>
  </si>
  <si>
    <t>経費区分
チェック</t>
  </si>
  <si>
    <t>数値チェック</t>
  </si>
  <si>
    <t>機械装置・システム構築費</t>
  </si>
  <si>
    <t>建物費</t>
  </si>
  <si>
    <t>運搬費</t>
  </si>
  <si>
    <t>技術導入費</t>
  </si>
  <si>
    <t>知的財産権等関連経費</t>
  </si>
  <si>
    <t>外注費</t>
  </si>
  <si>
    <t>専門家経費</t>
  </si>
  <si>
    <t>クラウドサービス利用費</t>
  </si>
  <si>
    <t>原材料費</t>
  </si>
  <si>
    <t>広告宣伝・販売促進費</t>
  </si>
  <si>
    <t>海外旅費</t>
  </si>
  <si>
    <t>通訳・翻訳費</t>
  </si>
  <si>
    <t>合計</t>
  </si>
  <si>
    <t>詳細</t>
  </si>
  <si>
    <t>No</t>
  </si>
  <si>
    <t>名称</t>
  </si>
  <si>
    <t>A 事業に要する経費(税込み)(円)</t>
  </si>
  <si>
    <t>B 補助対象経費(税抜き)(円)</t>
  </si>
  <si>
    <t>C 補助金交付申請額(円)</t>
  </si>
  <si>
    <t>積算基礎
補助対象経費</t>
  </si>
  <si>
    <t>補助対象経費の必要性</t>
  </si>
  <si>
    <t>内訳に含まれる経費の種類</t>
  </si>
  <si>
    <t>多点振動・騒音・電流等の設備診断機器一式</t>
  </si>
  <si>
    <t>設備診断機器一式 8,000,000円(税抜)。見積書に基づく想定。</t>
  </si>
  <si>
    <t>振動・騒音・電流等を定量測定し、担当者の経験だけに依存しない診断を行うために必要。</t>
  </si>
  <si>
    <t>機械装置</t>
  </si>
  <si>
    <t>診断データ解析・履歴管理システム</t>
  </si>
  <si>
    <t>診断データ解析・履歴管理システム構築一式 4,500,000円(税抜)。</t>
  </si>
  <si>
    <t>計測値と保守履歴を統合し、設備延命診断スコアの算出と履歴蓄積を行うために必要。</t>
  </si>
  <si>
    <t>システム構築</t>
  </si>
  <si>
    <t>携帯型計測キット・周辺機器</t>
  </si>
  <si>
    <t>携帯型計測キット・周辺機器一式 2,000,000円(税抜)。</t>
  </si>
  <si>
    <t>顧客工場での測定・試行・検証を行うために必要。</t>
  </si>
  <si>
    <t>補助対象経費上限額：補助対象経費総額(税抜き)の3分の1まで</t>
  </si>
  <si>
    <t>補助対象経費上限額：補助対象経費総額(税抜き)の4分の1まで</t>
  </si>
  <si>
    <t>補助対象経費上限額：補助対象経費総額(税抜き)の5分の1まで</t>
  </si>
  <si>
    <t>データ保管・分析環境</t>
  </si>
  <si>
    <t>補助事業実施期間中のクラウド利用料 600,000円(税抜)。</t>
  </si>
  <si>
    <t>診断データの保管・分析および試行結果の共有に必要。補助事業実施期間内の利用分のみ計上。</t>
  </si>
  <si>
    <t>クラウドサービス</t>
  </si>
  <si>
    <t>補助上限額：事業計画期間1年あたりの補助事業で新たに製造等する製品等の売上高見込み額(税抜き)の5%まで</t>
  </si>
  <si>
    <t>補助上限額：補助金交付申請額(税抜き)の30万円(税抜き)まで</t>
  </si>
  <si>
    <t>補助事業全体に要する経費調達</t>
  </si>
  <si>
    <t>区分</t>
  </si>
  <si>
    <t>事業に要する経費(円)</t>
  </si>
  <si>
    <t>資金の調達先</t>
  </si>
  <si>
    <t>自己資金</t>
  </si>
  <si>
    <t>預金から充当</t>
  </si>
  <si>
    <t>補助金交付申請額</t>
  </si>
  <si>
    <t>借入金</t>
  </si>
  <si>
    <t>その他</t>
  </si>
  <si>
    <t>合計額</t>
  </si>
  <si>
    <t>小規模企業者・小規模事業者</t>
  </si>
  <si>
    <t>適用する</t>
  </si>
  <si>
    <t>急速凍結設備(トンネルフリーザー)1台 7,000,000円、低温乾燥設備1台 2,500,000円、生産管理システム構築一式 2,000,000円。いずれも冷凍水産惣菜の新規製造ラインに専ら使用する設備であり、合計11,500,000円(税抜)を補助対象経費として計上。</t>
  </si>
  <si>
    <t>消費税相当額1,150,000円。設備の年間保守契約料および消耗品費は補助対象外のため計上していない。</t>
  </si>
  <si>
    <t>試作品およびサンプル品の量販店バイヤー向け配送費 200,000円(税抜)。冷凍便20件×10,000円。</t>
  </si>
  <si>
    <t>消費税相当額20,000円。既存商品の通常出荷にかかる運送費は補助対象外のため計上していない。</t>
  </si>
  <si>
    <t>新製法(低温乾燥と急速凍結の組合せ)に関する特許出願費用 800,000円(税抜)。弁理士手数料600,000円、出願関連費用200,000円。</t>
  </si>
  <si>
    <t>消費税相当額80,000円。特許登録後の維持年金は補助対象外のため計上していない。</t>
  </si>
  <si>
    <t>食品開発およびHACCP対応にかかる技術指導 1,000,000円(税抜)。専門家1名×10回×100,000円。</t>
  </si>
  <si>
    <t>消費税相当額100,000円。専門家の旅費は自社負担とし補助対象外のため計上していない。</t>
  </si>
  <si>
    <t>試作用原材料費 500,000円(税抜)。生鮮魚500kg×800円、調味料および包装資材一式100,000円。</t>
  </si>
  <si>
    <t>消費税相当額50,000円。量産開始後に使用する原材料は補助対象外のため計上していない。</t>
  </si>
  <si>
    <t>新製品の展示会出展料および販促物制作費 1,000,000円(税抜)。食品見本市出展料600,000円、カタログおよびPOP制作費400,000円。</t>
  </si>
  <si>
    <t>消費税相当額100,000円。展示会への出張旅費は補助対象外のため計上していない。</t>
  </si>
  <si>
    <t>急速凍結設備(トンネルフリーザー)</t>
  </si>
  <si>
    <t>トンネルフリーザー1台×7,000,000円(税抜)。見積書のとおり。</t>
  </si>
  <si>
    <t>水揚げ直後の鮮度と食感を保つためには、マイナス35度以下で一気に凍結する専用設備が不可欠である。既存の緩慢凍結設備では氷結晶が大きくなり、解凍時の身崩れとドリップが避けられず、本事業で目指す店舗品質の再現ができないため導入が必要である。</t>
  </si>
  <si>
    <t>機械装置のみ</t>
  </si>
  <si>
    <t>低温乾燥設備</t>
  </si>
  <si>
    <t>低温乾燥機1台×2,500,000円(税抜)。見積書のとおり。</t>
  </si>
  <si>
    <t>素材の風味と旨味を損なわずに水分量を精密に調整する低温乾燥工程が新製品の要となる。現有の乾燥設備は温度制御の精度が低く、新製法に必要な条件を満たせないため、専用設備の導入が必要である。</t>
  </si>
  <si>
    <t>生産管理システム構築一式</t>
  </si>
  <si>
    <t>生産管理システム構築一式×2,000,000円(税抜)。要件定義、開発、導入支援を含む。</t>
  </si>
  <si>
    <t>新ラインの製造ロット、温度履歴、原材料の受入から出荷までの情報を一元管理し、冷凍調理済み惣菜に求められる衛生管理と品質保証を確実に行うために必要である。現行は紙帳票による管理であり、新製品の品質要求水準に対応できない。</t>
  </si>
  <si>
    <t>システム構築のみ</t>
  </si>
  <si>
    <t>試作品・サンプル品の配送費</t>
  </si>
  <si>
    <t>冷凍便20件×10,000円 計200,000円(税抜)。</t>
  </si>
  <si>
    <t>量販店バイヤーへの試食提案にあたり、冷凍状態を維持したまま試作品を全国の取引先へ配送する必要がある。常温便では品質が保てず、新製品の価値を正しく評価してもらえないため計上する。</t>
  </si>
  <si>
    <t>補助対象経費上限額：上限額：補助対象経費総額(税抜き)の3分の1まで</t>
  </si>
  <si>
    <t>新製法に関する特許出願費用</t>
  </si>
  <si>
    <t>弁理士手数料600,000円、出願関連費用200,000円 計800,000円(税抜)。</t>
  </si>
  <si>
    <t>低温乾燥と急速凍結を組み合わせた独自製法を権利化し、模倣による優位性の毀損を防ぐために必要である。本製法は本事業の付加価値の源泉であり、権利保護なしには高単価での販売継続が困難となる。</t>
  </si>
  <si>
    <t>補助対象経費上限額：上限額：補助対象経費総額(税抜き)の4分の1まで</t>
  </si>
  <si>
    <t>食品開発・HACCP対応の技術指導</t>
  </si>
  <si>
    <t>専門家1名×10回×100,000円 計1,000,000円(税抜)。</t>
  </si>
  <si>
    <t>冷凍調理済み惣菜は自社に開発実績がなく、配合設計、加熱および凍結条件の確立、ならびに新ラインに対応した衛生管理体制の構築について外部専門家の指導が必要である。</t>
  </si>
  <si>
    <t>補助対象経費上限額：上限額：補助対象経費総額(税抜き)の5分の1まで</t>
  </si>
  <si>
    <t>試作用原材料一式</t>
  </si>
  <si>
    <t>生鮮魚500kg×800円、調味料および包装資材一式100,000円 計500,000円(税抜)。</t>
  </si>
  <si>
    <t>新製品の配合、加熱条件、凍結条件を確定するため、魚種と季節を変えて複数回の試作を行う必要がある。試作に用いる原材料は製品仕様の決定に不可欠であり計上する。</t>
  </si>
  <si>
    <t>展示会出展料・販促物制作費</t>
  </si>
  <si>
    <t>食品見本市出展料600,000円、カタログおよびPOP制作費400,000円 計1,000,000円(税抜)。</t>
  </si>
  <si>
    <t>新カテゴリーの冷凍水産惣菜であり、量販店バイヤーおよび消費者に対して価値の訴求が不可欠である。展示会出展と販促物により初年度の販路を確保し、事業計画上の売上目標を達成するために必要である。</t>
  </si>
  <si>
    <t>補助上限額：事業計画機関1年あたりの補助事業で新たに製造等する製品等の売上高見込み額(税抜き)の5%まで</t>
  </si>
  <si>
    <t>焼津信用金庫</t>
  </si>
  <si>
    <t>革新枠</t>
  </si>
  <si>
    <t>新進・グローバル枠</t>
  </si>
  <si>
    <t>事業枠</t>
  </si>
  <si>
    <t>該当有無</t>
  </si>
  <si>
    <t>適用有無</t>
  </si>
  <si>
    <t>従業員数(革新枠)</t>
  </si>
  <si>
    <t>従業員数(新進枠・グローバル枠)</t>
  </si>
  <si>
    <t>事業計画期間</t>
  </si>
  <si>
    <t>補助上限額(特例)</t>
  </si>
  <si>
    <t>該当しない</t>
  </si>
  <si>
    <t>1～5人</t>
  </si>
  <si>
    <t>1～20人</t>
  </si>
  <si>
    <t>3年間</t>
  </si>
  <si>
    <t>再生事業者</t>
  </si>
  <si>
    <t>該当する</t>
  </si>
  <si>
    <t>6～20人</t>
  </si>
  <si>
    <t>21～50人</t>
  </si>
  <si>
    <t>4年間</t>
  </si>
  <si>
    <t>51～100人</t>
  </si>
  <si>
    <t>5年間</t>
  </si>
  <si>
    <t>機械装置・システム構築の両方</t>
  </si>
  <si>
    <t>51人以上</t>
  </si>
  <si>
    <t>101人以上</t>
  </si>
  <si>
    <t>6以上</t>
  </si>
  <si>
    <t>ItemId</t>
  </si>
  <si>
    <t>ItemName</t>
  </si>
  <si>
    <t>Value</t>
  </si>
  <si>
    <t>ItemType</t>
  </si>
  <si>
    <t>メンテナンス用1</t>
  </si>
  <si>
    <t>メンテナンス用2</t>
  </si>
  <si>
    <t>資金調達表／補助対象予定経費</t>
  </si>
  <si>
    <t>ob_01061</t>
  </si>
  <si>
    <t>機械装置／システム構築費の品目数</t>
  </si>
  <si>
    <t>Pulldown</t>
  </si>
  <si>
    <t>NULL</t>
  </si>
  <si>
    <t>ob_01062</t>
  </si>
  <si>
    <t>機械装置／システム構築費</t>
  </si>
  <si>
    <t>268</t>
  </si>
  <si>
    <t>Label</t>
  </si>
  <si>
    <t>ob_01063</t>
  </si>
  <si>
    <t>Textarea</t>
  </si>
  <si>
    <t>ob_01064</t>
  </si>
  <si>
    <t>A 事業に要する経費（税込みの額）（円）</t>
  </si>
  <si>
    <t>Text</t>
  </si>
  <si>
    <t>ob_01065</t>
  </si>
  <si>
    <t>B 補助対象経費（税抜きの額）（円）</t>
  </si>
  <si>
    <t>ob_01066</t>
  </si>
  <si>
    <t>積算基礎　補助対象経費</t>
  </si>
  <si>
    <t>ob_01067</t>
  </si>
  <si>
    <t>ob_02928</t>
  </si>
  <si>
    <t>ob_01068</t>
  </si>
  <si>
    <t>ob_01069</t>
  </si>
  <si>
    <t>ob_01070</t>
  </si>
  <si>
    <t>ob_01071</t>
  </si>
  <si>
    <t>ob_01072</t>
  </si>
  <si>
    <t>ob_02929</t>
  </si>
  <si>
    <t>ob_01073</t>
  </si>
  <si>
    <t>ob_01074</t>
  </si>
  <si>
    <t>ob_01075</t>
  </si>
  <si>
    <t>ob_01076</t>
  </si>
  <si>
    <t>ob_01077</t>
  </si>
  <si>
    <t>ob_02930</t>
  </si>
  <si>
    <t>ob_01078</t>
  </si>
  <si>
    <t>ob_01079</t>
  </si>
  <si>
    <t>ob_01080</t>
  </si>
  <si>
    <t>ob_01081</t>
  </si>
  <si>
    <t>ob_01082</t>
  </si>
  <si>
    <t>ob_02931</t>
  </si>
  <si>
    <t>ob_01083</t>
  </si>
  <si>
    <t>ob_01084</t>
  </si>
  <si>
    <t>ob_01085</t>
  </si>
  <si>
    <t>ob_01086</t>
  </si>
  <si>
    <t>ob_01087</t>
  </si>
  <si>
    <t>ob_02932</t>
  </si>
  <si>
    <t>ob_01088</t>
  </si>
  <si>
    <t>機械装置／システム構築費（合計）</t>
  </si>
  <si>
    <t>ob_01089</t>
  </si>
  <si>
    <t>合計（A 事業に要する経費（円））</t>
  </si>
  <si>
    <t>ob_01090</t>
  </si>
  <si>
    <t>合計（B 補助対象経費（円））</t>
  </si>
  <si>
    <t>ob_01091</t>
  </si>
  <si>
    <t>合計（C 補助金交付申請額（円））</t>
  </si>
  <si>
    <t>ob_01092</t>
  </si>
  <si>
    <t>積算基礎（補助対象外経費）</t>
  </si>
  <si>
    <t>ob_01093</t>
  </si>
  <si>
    <t>積算基礎（補助対象経費：概要）</t>
  </si>
  <si>
    <t>ob_01094</t>
  </si>
  <si>
    <t>建物費の品目数</t>
  </si>
  <si>
    <t>ob_01095</t>
  </si>
  <si>
    <t>ob_01096</t>
  </si>
  <si>
    <t>ob_01097</t>
  </si>
  <si>
    <t>ob_01098</t>
  </si>
  <si>
    <t>ob_01099</t>
  </si>
  <si>
    <t>ob_01100</t>
  </si>
  <si>
    <t>ob_01101</t>
  </si>
  <si>
    <t>ob_01102</t>
  </si>
  <si>
    <t>ob_01103</t>
  </si>
  <si>
    <t>ob_01104</t>
  </si>
  <si>
    <t>ob_01105</t>
  </si>
  <si>
    <t>ob_01106</t>
  </si>
  <si>
    <t>ob_01107</t>
  </si>
  <si>
    <t>ob_01108</t>
  </si>
  <si>
    <t>ob_01109</t>
  </si>
  <si>
    <t>ob_01110</t>
  </si>
  <si>
    <t>ob_01111</t>
  </si>
  <si>
    <t>ob_01112</t>
  </si>
  <si>
    <t>ob_01113</t>
  </si>
  <si>
    <t>ob_01114</t>
  </si>
  <si>
    <t>ob_01115</t>
  </si>
  <si>
    <t>ob_01116</t>
  </si>
  <si>
    <t>ob_01117</t>
  </si>
  <si>
    <t>ob_01118</t>
  </si>
  <si>
    <t>ob_01119</t>
  </si>
  <si>
    <t>ob_01120</t>
  </si>
  <si>
    <t>ob_01121</t>
  </si>
  <si>
    <t>建物費（合計）</t>
  </si>
  <si>
    <t>ob_01122</t>
  </si>
  <si>
    <t>ob_01123</t>
  </si>
  <si>
    <t>ob_01124</t>
  </si>
  <si>
    <t>ob_01125</t>
  </si>
  <si>
    <t>ob_01126</t>
  </si>
  <si>
    <t>ob_01127</t>
  </si>
  <si>
    <t>運搬費の品目数</t>
  </si>
  <si>
    <t>ob_01128</t>
  </si>
  <si>
    <t>ob_01129</t>
  </si>
  <si>
    <t>ob_01130</t>
  </si>
  <si>
    <t>ob_01131</t>
  </si>
  <si>
    <t>ob_01132</t>
  </si>
  <si>
    <t>ob_01133</t>
  </si>
  <si>
    <t>ob_01134</t>
  </si>
  <si>
    <t>ob_01135</t>
  </si>
  <si>
    <t>ob_01136</t>
  </si>
  <si>
    <t>ob_01137</t>
  </si>
  <si>
    <t>ob_01138</t>
  </si>
  <si>
    <t>ob_01139</t>
  </si>
  <si>
    <t>ob_01140</t>
  </si>
  <si>
    <t>ob_01141</t>
  </si>
  <si>
    <t>ob_01142</t>
  </si>
  <si>
    <t>ob_01143</t>
  </si>
  <si>
    <t>ob_01144</t>
  </si>
  <si>
    <t>ob_01145</t>
  </si>
  <si>
    <t>ob_01146</t>
  </si>
  <si>
    <t>ob_01147</t>
  </si>
  <si>
    <t>ob_01148</t>
  </si>
  <si>
    <t>ob_01149</t>
  </si>
  <si>
    <t>ob_01150</t>
  </si>
  <si>
    <t>ob_01151</t>
  </si>
  <si>
    <t>ob_01152</t>
  </si>
  <si>
    <t>ob_01153</t>
  </si>
  <si>
    <t>ob_01154</t>
  </si>
  <si>
    <t>運搬費（合計）</t>
  </si>
  <si>
    <t>ob_01155</t>
  </si>
  <si>
    <t>ob_01156</t>
  </si>
  <si>
    <t>ob_01157</t>
  </si>
  <si>
    <t>ob_01158</t>
  </si>
  <si>
    <t>ob_01159</t>
  </si>
  <si>
    <t>ob_01160</t>
  </si>
  <si>
    <t>技術導入費の品目数</t>
  </si>
  <si>
    <t>ob_01161</t>
  </si>
  <si>
    <t>ob_01162</t>
  </si>
  <si>
    <t>ob_01163</t>
  </si>
  <si>
    <t>ob_01164</t>
  </si>
  <si>
    <t>ob_01165</t>
  </si>
  <si>
    <t>ob_01166</t>
  </si>
  <si>
    <t>ob_01167</t>
  </si>
  <si>
    <t>ob_01168</t>
  </si>
  <si>
    <t>ob_01169</t>
  </si>
  <si>
    <t>ob_01170</t>
  </si>
  <si>
    <t>ob_01171</t>
  </si>
  <si>
    <t>ob_01172</t>
  </si>
  <si>
    <t>ob_01173</t>
  </si>
  <si>
    <t>ob_01174</t>
  </si>
  <si>
    <t>ob_01175</t>
  </si>
  <si>
    <t>ob_01176</t>
  </si>
  <si>
    <t>ob_01177</t>
  </si>
  <si>
    <t>ob_01178</t>
  </si>
  <si>
    <t>ob_01179</t>
  </si>
  <si>
    <t>ob_01180</t>
  </si>
  <si>
    <t>ob_01181</t>
  </si>
  <si>
    <t>ob_01182</t>
  </si>
  <si>
    <t>ob_01183</t>
  </si>
  <si>
    <t>ob_01184</t>
  </si>
  <si>
    <t>ob_01185</t>
  </si>
  <si>
    <t>ob_01186</t>
  </si>
  <si>
    <t>ob_01187</t>
  </si>
  <si>
    <t>技術導入費（合計）</t>
  </si>
  <si>
    <t>ob_01188</t>
  </si>
  <si>
    <t>ob_01189</t>
  </si>
  <si>
    <t>ob_01190</t>
  </si>
  <si>
    <t>ob_01191</t>
  </si>
  <si>
    <t>ob_01192</t>
  </si>
  <si>
    <t>ob_01193</t>
  </si>
  <si>
    <t>知的財産権等関連経費の品目数</t>
  </si>
  <si>
    <t>ob_01194</t>
  </si>
  <si>
    <t>ob_01195</t>
  </si>
  <si>
    <t>ob_01196</t>
  </si>
  <si>
    <t>ob_01197</t>
  </si>
  <si>
    <t>ob_01198</t>
  </si>
  <si>
    <t>ob_01199</t>
  </si>
  <si>
    <t>ob_01200</t>
  </si>
  <si>
    <t>ob_01201</t>
  </si>
  <si>
    <t>ob_01202</t>
  </si>
  <si>
    <t>ob_01203</t>
  </si>
  <si>
    <t>ob_01204</t>
  </si>
  <si>
    <t>ob_01205</t>
  </si>
  <si>
    <t>ob_01206</t>
  </si>
  <si>
    <t>ob_01207</t>
  </si>
  <si>
    <t>ob_01208</t>
  </si>
  <si>
    <t>ob_01209</t>
  </si>
  <si>
    <t>ob_01210</t>
  </si>
  <si>
    <t>ob_01211</t>
  </si>
  <si>
    <t>ob_01212</t>
  </si>
  <si>
    <t>ob_01213</t>
  </si>
  <si>
    <t>ob_01214</t>
  </si>
  <si>
    <t>ob_01215</t>
  </si>
  <si>
    <t>ob_01216</t>
  </si>
  <si>
    <t>ob_01217</t>
  </si>
  <si>
    <t>ob_01218</t>
  </si>
  <si>
    <t>ob_01219</t>
  </si>
  <si>
    <t>ob_01220</t>
  </si>
  <si>
    <t>知的財産権等関連経費（合計）</t>
  </si>
  <si>
    <t>ob_01221</t>
  </si>
  <si>
    <t>ob_01222</t>
  </si>
  <si>
    <t>ob_01223</t>
  </si>
  <si>
    <t>ob_01224</t>
  </si>
  <si>
    <t>ob_01225</t>
  </si>
  <si>
    <t>ob_01226</t>
  </si>
  <si>
    <t>外注費の品目数</t>
  </si>
  <si>
    <t>ob_01227</t>
  </si>
  <si>
    <t>ob_01228</t>
  </si>
  <si>
    <t>ob_01229</t>
  </si>
  <si>
    <t>ob_01230</t>
  </si>
  <si>
    <t>ob_01231</t>
  </si>
  <si>
    <t>ob_01232</t>
  </si>
  <si>
    <t>ob_01233</t>
  </si>
  <si>
    <t>ob_01234</t>
  </si>
  <si>
    <t>ob_01235</t>
  </si>
  <si>
    <t>ob_01236</t>
  </si>
  <si>
    <t>ob_01237</t>
  </si>
  <si>
    <t>ob_01238</t>
  </si>
  <si>
    <t>ob_01239</t>
  </si>
  <si>
    <t>ob_01240</t>
  </si>
  <si>
    <t>ob_01241</t>
  </si>
  <si>
    <t>ob_01242</t>
  </si>
  <si>
    <t>ob_01243</t>
  </si>
  <si>
    <t>ob_01244</t>
  </si>
  <si>
    <t>ob_01245</t>
  </si>
  <si>
    <t>ob_01246</t>
  </si>
  <si>
    <t>ob_01247</t>
  </si>
  <si>
    <t>ob_01248</t>
  </si>
  <si>
    <t>ob_01249</t>
  </si>
  <si>
    <t>ob_01250</t>
  </si>
  <si>
    <t>ob_01251</t>
  </si>
  <si>
    <t>ob_01252</t>
  </si>
  <si>
    <t>ob_01253</t>
  </si>
  <si>
    <t>外注費（合計）</t>
  </si>
  <si>
    <t>ob_01254</t>
  </si>
  <si>
    <t>ob_01255</t>
  </si>
  <si>
    <t>ob_01256</t>
  </si>
  <si>
    <t>ob_01257</t>
  </si>
  <si>
    <t>ob_01258</t>
  </si>
  <si>
    <t>ob_01259</t>
  </si>
  <si>
    <t>専門家経費の品目数</t>
  </si>
  <si>
    <t>ob_01260</t>
  </si>
  <si>
    <t>ob_01261</t>
  </si>
  <si>
    <t>ob_01262</t>
  </si>
  <si>
    <t>ob_01263</t>
  </si>
  <si>
    <t>ob_01264</t>
  </si>
  <si>
    <t>ob_01265</t>
  </si>
  <si>
    <t>ob_01266</t>
  </si>
  <si>
    <t>ob_01267</t>
  </si>
  <si>
    <t>ob_01268</t>
  </si>
  <si>
    <t>ob_01269</t>
  </si>
  <si>
    <t>ob_01270</t>
  </si>
  <si>
    <t>ob_01271</t>
  </si>
  <si>
    <t>ob_01272</t>
  </si>
  <si>
    <t>ob_01273</t>
  </si>
  <si>
    <t>ob_01274</t>
  </si>
  <si>
    <t>ob_01275</t>
  </si>
  <si>
    <t>ob_01276</t>
  </si>
  <si>
    <t>ob_01277</t>
  </si>
  <si>
    <t>ob_01278</t>
  </si>
  <si>
    <t>ob_01279</t>
  </si>
  <si>
    <t>ob_01280</t>
  </si>
  <si>
    <t>ob_01281</t>
  </si>
  <si>
    <t>ob_01282</t>
  </si>
  <si>
    <t>ob_01283</t>
  </si>
  <si>
    <t>ob_01284</t>
  </si>
  <si>
    <t>ob_01285</t>
  </si>
  <si>
    <t>ob_01286</t>
  </si>
  <si>
    <t>専門家経費（合計）</t>
  </si>
  <si>
    <t>ob_01287</t>
  </si>
  <si>
    <t>ob_01288</t>
  </si>
  <si>
    <t>ob_01289</t>
  </si>
  <si>
    <t>ob_01290</t>
  </si>
  <si>
    <t>ob_01291</t>
  </si>
  <si>
    <t>ob_01292</t>
  </si>
  <si>
    <t>クラウドサービス利用費の品目数</t>
  </si>
  <si>
    <t>ob_01293</t>
  </si>
  <si>
    <t>ob_01294</t>
  </si>
  <si>
    <t>ob_01295</t>
  </si>
  <si>
    <t>ob_01296</t>
  </si>
  <si>
    <t>ob_01297</t>
  </si>
  <si>
    <t>ob_01298</t>
  </si>
  <si>
    <t>ob_01299</t>
  </si>
  <si>
    <t>ob_01300</t>
  </si>
  <si>
    <t>ob_01301</t>
  </si>
  <si>
    <t>ob_01302</t>
  </si>
  <si>
    <t>ob_01303</t>
  </si>
  <si>
    <t>ob_01304</t>
  </si>
  <si>
    <t>ob_01305</t>
  </si>
  <si>
    <t>ob_01306</t>
  </si>
  <si>
    <t>ob_01307</t>
  </si>
  <si>
    <t>ob_01308</t>
  </si>
  <si>
    <t>ob_01309</t>
  </si>
  <si>
    <t>ob_01310</t>
  </si>
  <si>
    <t>ob_01311</t>
  </si>
  <si>
    <t>ob_01312</t>
  </si>
  <si>
    <t>ob_01313</t>
  </si>
  <si>
    <t>ob_01314</t>
  </si>
  <si>
    <t>ob_01315</t>
  </si>
  <si>
    <t>ob_01316</t>
  </si>
  <si>
    <t>ob_01317</t>
  </si>
  <si>
    <t>ob_01318</t>
  </si>
  <si>
    <t>ob_01319</t>
  </si>
  <si>
    <t>クラウドサービス利用費（合計）</t>
  </si>
  <si>
    <t>ob_01320</t>
  </si>
  <si>
    <t>ob_01321</t>
  </si>
  <si>
    <t>ob_01322</t>
  </si>
  <si>
    <t>ob_01323</t>
  </si>
  <si>
    <t>ob_01324</t>
  </si>
  <si>
    <t>ob_01325</t>
  </si>
  <si>
    <t>原材料費の品目数</t>
  </si>
  <si>
    <t>ob_01326</t>
  </si>
  <si>
    <t>ob_01327</t>
  </si>
  <si>
    <t>ob_01328</t>
  </si>
  <si>
    <t>ob_01329</t>
  </si>
  <si>
    <t>ob_01330</t>
  </si>
  <si>
    <t>ob_01331</t>
  </si>
  <si>
    <t>ob_01332</t>
  </si>
  <si>
    <t>ob_01333</t>
  </si>
  <si>
    <t>ob_01334</t>
  </si>
  <si>
    <t>ob_01335</t>
  </si>
  <si>
    <t>ob_01336</t>
  </si>
  <si>
    <t>ob_01337</t>
  </si>
  <si>
    <t>ob_01338</t>
  </si>
  <si>
    <t>ob_01339</t>
  </si>
  <si>
    <t>ob_01340</t>
  </si>
  <si>
    <t>ob_01341</t>
  </si>
  <si>
    <t>ob_01342</t>
  </si>
  <si>
    <t>ob_01343</t>
  </si>
  <si>
    <t>ob_01344</t>
  </si>
  <si>
    <t>ob_01345</t>
  </si>
  <si>
    <t>ob_01346</t>
  </si>
  <si>
    <t>ob_01347</t>
  </si>
  <si>
    <t>ob_01348</t>
  </si>
  <si>
    <t>ob_01349</t>
  </si>
  <si>
    <t>ob_01350</t>
  </si>
  <si>
    <t>ob_01351</t>
  </si>
  <si>
    <t>ob_01352</t>
  </si>
  <si>
    <t>原材料費（合計）</t>
  </si>
  <si>
    <t>ob_01353</t>
  </si>
  <si>
    <t>ob_01354</t>
  </si>
  <si>
    <t>ob_01355</t>
  </si>
  <si>
    <t>ob_01356</t>
  </si>
  <si>
    <t>ob_01357</t>
  </si>
  <si>
    <t>ob_01358</t>
  </si>
  <si>
    <t>広告宣伝／販売促進費の品目数</t>
  </si>
  <si>
    <t>ob_01359</t>
  </si>
  <si>
    <t>広告宣伝／販売促進費</t>
  </si>
  <si>
    <t>ob_01360</t>
  </si>
  <si>
    <t>ob_01361</t>
  </si>
  <si>
    <t>ob_01362</t>
  </si>
  <si>
    <t>ob_01363</t>
  </si>
  <si>
    <t>ob_01364</t>
  </si>
  <si>
    <t>ob_01365</t>
  </si>
  <si>
    <t>ob_01366</t>
  </si>
  <si>
    <t>ob_01367</t>
  </si>
  <si>
    <t>ob_01368</t>
  </si>
  <si>
    <t>ob_01369</t>
  </si>
  <si>
    <t>ob_01370</t>
  </si>
  <si>
    <t>ob_01371</t>
  </si>
  <si>
    <t>ob_01372</t>
  </si>
  <si>
    <t>ob_01373</t>
  </si>
  <si>
    <t>ob_01374</t>
  </si>
  <si>
    <t>ob_01375</t>
  </si>
  <si>
    <t>ob_01376</t>
  </si>
  <si>
    <t>ob_01377</t>
  </si>
  <si>
    <t>ob_01378</t>
  </si>
  <si>
    <t>ob_01379</t>
  </si>
  <si>
    <t>ob_01380</t>
  </si>
  <si>
    <t>ob_01381</t>
  </si>
  <si>
    <t>ob_01382</t>
  </si>
  <si>
    <t>ob_01383</t>
  </si>
  <si>
    <t>ob_01384</t>
  </si>
  <si>
    <t>ob_01385</t>
  </si>
  <si>
    <t>広告宣伝／販売促進費（合計）</t>
  </si>
  <si>
    <t>ob_01386</t>
  </si>
  <si>
    <t>ob_01387</t>
  </si>
  <si>
    <t>ob_01388</t>
  </si>
  <si>
    <t>ob_01389</t>
  </si>
  <si>
    <t>ob_01390</t>
  </si>
  <si>
    <t>ob_01391</t>
  </si>
  <si>
    <t>海外旅費の品目数</t>
  </si>
  <si>
    <t>ob_01392</t>
  </si>
  <si>
    <t>ob_01393</t>
  </si>
  <si>
    <t>ob_01394</t>
  </si>
  <si>
    <t>ob_01395</t>
  </si>
  <si>
    <t>ob_01396</t>
  </si>
  <si>
    <t>ob_01397</t>
  </si>
  <si>
    <t>ob_01398</t>
  </si>
  <si>
    <t>ob_01399</t>
  </si>
  <si>
    <t>ob_01400</t>
  </si>
  <si>
    <t>ob_01401</t>
  </si>
  <si>
    <t>ob_01402</t>
  </si>
  <si>
    <t>ob_01403</t>
  </si>
  <si>
    <t>ob_01404</t>
  </si>
  <si>
    <t>ob_01405</t>
  </si>
  <si>
    <t>ob_01406</t>
  </si>
  <si>
    <t>ob_01407</t>
  </si>
  <si>
    <t>ob_01408</t>
  </si>
  <si>
    <t>ob_01409</t>
  </si>
  <si>
    <t>ob_01410</t>
  </si>
  <si>
    <t>ob_01411</t>
  </si>
  <si>
    <t>ob_01412</t>
  </si>
  <si>
    <t>ob_01413</t>
  </si>
  <si>
    <t>ob_01414</t>
  </si>
  <si>
    <t>ob_01415</t>
  </si>
  <si>
    <t>ob_01416</t>
  </si>
  <si>
    <t>ob_01417</t>
  </si>
  <si>
    <t>ob_01418</t>
  </si>
  <si>
    <t>海外旅費（合計）</t>
  </si>
  <si>
    <t>ob_01419</t>
  </si>
  <si>
    <t>ob_01420</t>
  </si>
  <si>
    <t>ob_01421</t>
  </si>
  <si>
    <t>ob_01422</t>
  </si>
  <si>
    <t>ob_01423</t>
  </si>
  <si>
    <t>ob_01424</t>
  </si>
  <si>
    <t>通訳翻訳費の品目数</t>
  </si>
  <si>
    <t>ob_01425</t>
  </si>
  <si>
    <t>通訳翻訳費</t>
  </si>
  <si>
    <t>ob_01426</t>
  </si>
  <si>
    <t>ob_01427</t>
  </si>
  <si>
    <t>ob_01428</t>
  </si>
  <si>
    <t>ob_01429</t>
  </si>
  <si>
    <t>ob_01430</t>
  </si>
  <si>
    <t>ob_01431</t>
  </si>
  <si>
    <t>ob_01432</t>
  </si>
  <si>
    <t>ob_01433</t>
  </si>
  <si>
    <t>ob_01434</t>
  </si>
  <si>
    <t>ob_01435</t>
  </si>
  <si>
    <t>ob_01436</t>
  </si>
  <si>
    <t>ob_01437</t>
  </si>
  <si>
    <t>ob_01438</t>
  </si>
  <si>
    <t>ob_01439</t>
  </si>
  <si>
    <t>ob_01440</t>
  </si>
  <si>
    <t>ob_01441</t>
  </si>
  <si>
    <t>ob_01442</t>
  </si>
  <si>
    <t>ob_01443</t>
  </si>
  <si>
    <t>ob_01444</t>
  </si>
  <si>
    <t>ob_01445</t>
  </si>
  <si>
    <t>ob_01446</t>
  </si>
  <si>
    <t>ob_01447</t>
  </si>
  <si>
    <t>ob_01448</t>
  </si>
  <si>
    <t>ob_01449</t>
  </si>
  <si>
    <t>ob_01450</t>
  </si>
  <si>
    <t>ob_01451</t>
  </si>
  <si>
    <t>通訳翻訳費（合計）</t>
  </si>
  <si>
    <t>ob_01452</t>
  </si>
  <si>
    <t>ob_01453</t>
  </si>
  <si>
    <t>ob_01454</t>
  </si>
  <si>
    <t>ob_01455</t>
  </si>
  <si>
    <t>ob_01456</t>
  </si>
  <si>
    <t>ob_01457</t>
  </si>
  <si>
    <t>ob_01458</t>
  </si>
  <si>
    <t>＜資金調達表＞補助金交付申請額（円）</t>
  </si>
  <si>
    <t>ob_01459</t>
  </si>
  <si>
    <t>＜資金調達表＞合計額（円）</t>
  </si>
  <si>
    <t>ob_01460</t>
  </si>
  <si>
    <t>A 事業に要する経費　合計</t>
  </si>
  <si>
    <t>ob_01461</t>
  </si>
  <si>
    <t>B 補助対象経費　合計</t>
  </si>
  <si>
    <t>ob_01462</t>
  </si>
  <si>
    <t>C 補助金交付申請額　合計</t>
  </si>
  <si>
    <t>ob_01463</t>
  </si>
  <si>
    <t>＜資金調達表＞補助事業全体に要する経費調達</t>
  </si>
  <si>
    <t>ob_01464</t>
  </si>
  <si>
    <t>自己資金（円）</t>
  </si>
  <si>
    <t>ob_01465</t>
  </si>
  <si>
    <t>補助金交付申請額（円）</t>
  </si>
  <si>
    <t>ob_01466</t>
  </si>
  <si>
    <t>借入金（円）</t>
  </si>
  <si>
    <t>ob_03757</t>
  </si>
  <si>
    <t>借入金
資金の調達先</t>
  </si>
  <si>
    <t>ob_01467</t>
  </si>
  <si>
    <t>その他（円）</t>
  </si>
  <si>
    <t>ob_03758</t>
  </si>
  <si>
    <t>その他
資金の調達先</t>
  </si>
  <si>
    <t>ob_01468</t>
  </si>
  <si>
    <t>合計額（円）</t>
  </si>
  <si>
    <t>ob_01469</t>
  </si>
  <si>
    <t>＜資金調達表＞補助金を受けるまでの資金：補助金交付申請額の内訳</t>
  </si>
  <si>
    <t>ob_01470</t>
  </si>
  <si>
    <t>ob_01471</t>
  </si>
  <si>
    <t>ob_03759</t>
  </si>
  <si>
    <t>ob_01472</t>
  </si>
  <si>
    <t>ob_03760</t>
  </si>
  <si>
    <t>ob_01473</t>
  </si>
  <si>
    <t>ob_01474</t>
  </si>
  <si>
    <t>補助対象予定経費の前提情報</t>
  </si>
  <si>
    <t>ob_01475</t>
  </si>
  <si>
    <t>ob_01476</t>
  </si>
  <si>
    <t>ob_02696</t>
  </si>
  <si>
    <t>ob_03754</t>
  </si>
  <si>
    <t>小規模企業・小規模事業者　該当有無</t>
  </si>
  <si>
    <t>ob_01480</t>
  </si>
  <si>
    <t>賃上げ特例要件　適用有無</t>
  </si>
  <si>
    <t>ob_01479</t>
  </si>
  <si>
    <t>ob_01481</t>
  </si>
  <si>
    <t>事業計画期間1年あたりの売上高見込み額（円）（税抜き）</t>
  </si>
  <si>
    <t>ob_01482</t>
  </si>
  <si>
    <t>ob_01483</t>
  </si>
  <si>
    <t>ob_01484</t>
  </si>
  <si>
    <t>事業計画期間１年当たりの
補助事業で新たに製造等する製品等の
売上高見込み額(税抜き)(円)</t>
  </si>
  <si>
    <t/>
  </si>
  <si>
    <t>設備診断機器800万円、解析・履歴管理システム450万円、携帯計測キット200万円。計1,450万円（税抜）。</t>
  </si>
  <si>
    <t>消費税145万円。</t>
  </si>
  <si>
    <t>補助事業実施期間中のクラウド利用料60万円（税抜）。</t>
  </si>
  <si>
    <t>消費税6万円。</t>
  </si>
  <si>
    <t>：要入力(黒太枠で囲われているセルに値を入力してください)</t>
  </si>
  <si>
    <t>革新的新製品・サービス枠を選択した場合、「機械装置・システム構築費」は補助対象経費に含まれていなければなりません。</t>
  </si>
  <si>
    <t>新事業進出枠及びグローバル枠を選択した場合、「機械装置・システム構築費」または「建物費」のいずれかが</t>
  </si>
  <si>
    <t>「その他の調達先」(H6)には「リース会社との共同申請」と記載してください。</t>
  </si>
  <si>
    <t>複数から資金を調達している場合、全ての調達先を記載してください。</t>
  </si>
  <si>
    <t>補助金を受けるまでの資金(補助金交付申請額の内訳)</t>
  </si>
  <si>
    <t>金融機関から補助金相当額755万円のつなぎ融資を受け、補助金入金後に返済する想定。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</si>
</sst>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0_);[Red]\(0\)"/>
    <numFmt numFmtId="179" formatCode="&quot;¥&quot;#,##0_);[Red]\(&quot;¥&quot;#,##0\)"/>
  </numFmts>
  <fonts count="26" x14ac:knownFonts="1">
    <font>
      <sz val="11"/>
      <color theme="1"/>
      <name val="Meiryo UI"/>
      <charset val="134"/>
    </font>
    <font>
      <sz val="10"/>
      <color theme="1"/>
      <name val="Meiryo UI"/>
      <charset val="134"/>
    </font>
    <font>
      <sz val="10"/>
      <color rgb="FF000000"/>
      <name val="Meiryo UI"/>
      <charset val="134"/>
    </font>
    <font>
      <sz val="10"/>
      <color theme="0" tint="-0.34998626667073579"/>
      <name val="Meiryo UI"/>
      <charset val="134"/>
    </font>
    <font>
      <sz val="16"/>
      <color theme="1"/>
      <name val="Meiryo UI"/>
      <charset val="134"/>
    </font>
    <font>
      <sz val="10"/>
      <color theme="0" tint="-0.14999847407452621"/>
      <name val="Meiryo UI"/>
      <charset val="134"/>
    </font>
    <font>
      <b/>
      <sz val="16"/>
      <color theme="0"/>
      <name val="Meiryo UI"/>
      <charset val="134"/>
    </font>
    <font>
      <b/>
      <sz val="16"/>
      <color theme="1"/>
      <name val="Meiryo UI"/>
      <charset val="134"/>
    </font>
    <font>
      <sz val="16"/>
      <color rgb="FF0070C0"/>
      <name val="Meiryo UI"/>
      <charset val="134"/>
    </font>
    <font>
      <b/>
      <sz val="16"/>
      <color theme="4"/>
      <name val="Meiryo UI"/>
      <charset val="134"/>
    </font>
    <font>
      <b/>
      <sz val="16"/>
      <color rgb="FF0070C0"/>
      <name val="Meiryo UI"/>
      <charset val="134"/>
    </font>
    <font>
      <sz val="16"/>
      <name val="Meiryo UI"/>
      <charset val="134"/>
    </font>
    <font>
      <b/>
      <sz val="14"/>
      <color theme="0"/>
      <name val="Meiryo UI"/>
      <charset val="134"/>
    </font>
    <font>
      <sz val="14"/>
      <color theme="0"/>
      <name val="Meiryo UI"/>
      <charset val="134"/>
    </font>
    <font>
      <b/>
      <sz val="11"/>
      <color theme="1"/>
      <name val="Meiryo UI"/>
      <charset val="134"/>
    </font>
    <font>
      <sz val="11"/>
      <color theme="10"/>
      <name val="Meiryo UI"/>
      <charset val="134"/>
    </font>
    <font>
      <sz val="11"/>
      <color theme="4"/>
      <name val="Meiryo UI"/>
      <charset val="134"/>
    </font>
    <font>
      <sz val="11"/>
      <color rgb="FF0070C0"/>
      <name val="Meiryo UI"/>
      <charset val="134"/>
    </font>
    <font>
      <b/>
      <sz val="11"/>
      <color theme="4"/>
      <name val="Meiryo UI"/>
      <charset val="134"/>
    </font>
    <font>
      <sz val="11"/>
      <name val="Meiryo UI"/>
      <charset val="134"/>
    </font>
    <font>
      <sz val="11"/>
      <color theme="0" tint="-0.49995422223578601"/>
      <name val="Meiryo UI"/>
      <charset val="134"/>
    </font>
    <font>
      <b/>
      <sz val="11"/>
      <color theme="0"/>
      <name val="Meiryo UI"/>
      <charset val="134"/>
    </font>
    <font>
      <sz val="11"/>
      <color theme="0"/>
      <name val="Meiryo UI"/>
      <charset val="134"/>
    </font>
    <font>
      <b/>
      <sz val="11"/>
      <name val="Meiryo UI"/>
      <charset val="134"/>
    </font>
    <font>
      <sz val="11"/>
      <color theme="1"/>
      <name val="Meiryo UI"/>
      <charset val="134"/>
    </font>
    <font>
      <sz val="6"/>
      <name val="ＭＳ Ｐゴシック"/>
      <family val="3"/>
      <charset val="128"/>
    </font>
  </fonts>
  <fills count="1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4"/>
        <bgColor indexed="64"/>
      </patternFill>
    </fill>
    <fill>
      <patternFill patternType="solid">
        <fgColor theme="4" tint="0.39997558519241921"/>
        <bgColor indexed="64"/>
      </patternFill>
    </fill>
    <fill>
      <patternFill patternType="solid">
        <fgColor theme="4" tint="0.79995117038483843"/>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6337778862885"/>
        <bgColor indexed="64"/>
      </patternFill>
    </fill>
    <fill>
      <patternFill patternType="solid">
        <fgColor theme="5" tint="0.79995117038483843"/>
        <bgColor indexed="64"/>
      </patternFill>
    </fill>
    <fill>
      <patternFill patternType="solid">
        <fgColor theme="0" tint="-4.9989318521683403E-2"/>
        <bgColor indexed="64"/>
      </patternFill>
    </fill>
    <fill>
      <patternFill patternType="solid">
        <fgColor theme="8"/>
        <bgColor indexed="64"/>
      </patternFill>
    </fill>
    <fill>
      <patternFill patternType="solid">
        <fgColor theme="6"/>
        <bgColor indexed="64"/>
      </patternFill>
    </fill>
  </fills>
  <borders count="51">
    <border>
      <left/>
      <right/>
      <top/>
      <bottom/>
      <diagonal/>
    </border>
    <border>
      <left/>
      <right/>
      <top/>
      <bottom style="double">
        <color auto="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ck">
        <color theme="1"/>
      </left>
      <right style="thick">
        <color theme="1"/>
      </right>
      <top style="thick">
        <color theme="1"/>
      </top>
      <bottom style="thick">
        <color theme="1"/>
      </bottom>
      <diagonal/>
    </border>
    <border diagonalUp="1">
      <left/>
      <right style="thin">
        <color theme="0" tint="-0.34998626667073579"/>
      </right>
      <top style="thin">
        <color theme="0" tint="-0.34998626667073579"/>
      </top>
      <bottom style="thin">
        <color theme="0" tint="-0.34998626667073579"/>
      </bottom>
      <diagonal style="thin">
        <color theme="0" tint="-0.34998626667073579"/>
      </diagonal>
    </border>
    <border>
      <left style="thick">
        <color theme="1"/>
      </left>
      <right style="thick">
        <color theme="1"/>
      </right>
      <top style="thick">
        <color theme="1"/>
      </top>
      <bottom style="thin">
        <color theme="0" tint="-0.34998626667073579"/>
      </bottom>
      <diagonal/>
    </border>
    <border diagonalUp="1">
      <left/>
      <right style="thin">
        <color theme="0" tint="-0.34998626667073579"/>
      </right>
      <top style="thin">
        <color theme="0" tint="-0.34998626667073579"/>
      </top>
      <bottom/>
      <diagonal style="thin">
        <color theme="0" tint="-0.34998626667073579"/>
      </diagonal>
    </border>
    <border>
      <left style="thin">
        <color theme="0" tint="-0.34998626667073579"/>
      </left>
      <right style="thin">
        <color theme="0" tint="-0.34998626667073579"/>
      </right>
      <top/>
      <bottom/>
      <diagonal/>
    </border>
    <border diagonalUp="1">
      <left style="thin">
        <color theme="0" tint="-0.34998626667073579"/>
      </left>
      <right style="thin">
        <color theme="0" tint="-0.34998626667073579"/>
      </right>
      <top style="thin">
        <color theme="0" tint="-0.34998626667073579"/>
      </top>
      <bottom/>
      <diagonal style="thin">
        <color theme="0" tint="-0.34998626667073579"/>
      </diagonal>
    </border>
    <border>
      <left style="thick">
        <color theme="1"/>
      </left>
      <right/>
      <top style="thin">
        <color theme="0" tint="-0.34998626667073579"/>
      </top>
      <bottom style="thin">
        <color theme="0" tint="-0.34998626667073579"/>
      </bottom>
      <diagonal/>
    </border>
    <border>
      <left style="thin">
        <color theme="0" tint="-0.34998626667073579"/>
      </left>
      <right style="thick">
        <color theme="1"/>
      </right>
      <top style="thick">
        <color theme="1"/>
      </top>
      <bottom style="thin">
        <color theme="0" tint="-0.34998626667073579"/>
      </bottom>
      <diagonal/>
    </border>
    <border>
      <left style="thick">
        <color theme="1"/>
      </left>
      <right style="thin">
        <color theme="0" tint="-0.34998626667073579"/>
      </right>
      <top style="thick">
        <color theme="1"/>
      </top>
      <bottom style="thin">
        <color theme="0" tint="-0.34998626667073579"/>
      </bottom>
      <diagonal/>
    </border>
    <border>
      <left style="thick">
        <color theme="1"/>
      </left>
      <right/>
      <top style="thin">
        <color theme="0" tint="-0.34998626667073579"/>
      </top>
      <bottom style="thick">
        <color theme="1"/>
      </bottom>
      <diagonal/>
    </border>
    <border>
      <left style="thin">
        <color theme="0" tint="-0.34998626667073579"/>
      </left>
      <right style="thick">
        <color theme="1"/>
      </right>
      <top style="thin">
        <color theme="0" tint="-0.34998626667073579"/>
      </top>
      <bottom style="thick">
        <color theme="1"/>
      </bottom>
      <diagonal/>
    </border>
    <border>
      <left style="thick">
        <color theme="1"/>
      </left>
      <right style="thin">
        <color theme="0" tint="-0.34998626667073579"/>
      </right>
      <top style="thin">
        <color theme="0" tint="-0.34998626667073579"/>
      </top>
      <bottom style="thick">
        <color theme="1"/>
      </bottom>
      <diagonal/>
    </border>
    <border>
      <left style="thin">
        <color theme="0" tint="-0.34998626667073579"/>
      </left>
      <right style="thin">
        <color theme="0" tint="-0.34998626667073579"/>
      </right>
      <top/>
      <bottom style="thin">
        <color theme="0" tint="-0.34998626667073579"/>
      </bottom>
      <diagonal/>
    </border>
    <border diagonalUp="1">
      <left style="thin">
        <color theme="0" tint="-0.34998626667073579"/>
      </left>
      <right style="thin">
        <color theme="0" tint="-0.34998626667073579"/>
      </right>
      <top/>
      <bottom style="thin">
        <color theme="0" tint="-0.34998626667073579"/>
      </bottom>
      <diagonal style="thin">
        <color theme="0" tint="-0.34998626667073579"/>
      </diagonal>
    </border>
    <border>
      <left/>
      <right/>
      <top style="thin">
        <color theme="0" tint="-0.34998626667073579"/>
      </top>
      <bottom/>
      <diagonal/>
    </border>
    <border>
      <left/>
      <right style="thick">
        <color auto="1"/>
      </right>
      <top style="thin">
        <color theme="0" tint="-0.34998626667073579"/>
      </top>
      <bottom style="thin">
        <color theme="0" tint="-0.34998626667073579"/>
      </bottom>
      <diagonal/>
    </border>
    <border>
      <left style="thick">
        <color auto="1"/>
      </left>
      <right style="thick">
        <color auto="1"/>
      </right>
      <top style="thick">
        <color auto="1"/>
      </top>
      <bottom style="thin">
        <color theme="0" tint="-0.34998626667073579"/>
      </bottom>
      <diagonal/>
    </border>
    <border>
      <left style="thick">
        <color auto="1"/>
      </left>
      <right style="thick">
        <color auto="1"/>
      </right>
      <top/>
      <bottom/>
      <diagonal/>
    </border>
    <border>
      <left style="thin">
        <color theme="0" tint="-0.34998626667073579"/>
      </left>
      <right style="thin">
        <color theme="0" tint="-0.34998626667073579"/>
      </right>
      <top style="thick">
        <color theme="1"/>
      </top>
      <bottom style="thick">
        <color theme="1"/>
      </bottom>
      <diagonal/>
    </border>
    <border>
      <left style="thick">
        <color auto="1"/>
      </left>
      <right style="thick">
        <color auto="1"/>
      </right>
      <top/>
      <bottom style="thin">
        <color theme="0" tint="-0.34998626667073579"/>
      </bottom>
      <diagonal/>
    </border>
    <border>
      <left style="thick">
        <color auto="1"/>
      </left>
      <right style="thick">
        <color auto="1"/>
      </right>
      <top style="thin">
        <color theme="0" tint="-0.34998626667073579"/>
      </top>
      <bottom style="thin">
        <color theme="0" tint="-0.34998626667073579"/>
      </bottom>
      <diagonal/>
    </border>
    <border>
      <left style="thick">
        <color auto="1"/>
      </left>
      <right style="thick">
        <color auto="1"/>
      </right>
      <top style="thin">
        <color theme="0" tint="-0.34998626667073579"/>
      </top>
      <bottom/>
      <diagonal/>
    </border>
    <border>
      <left style="thin">
        <color theme="0" tint="-0.34998626667073579"/>
      </left>
      <right style="thin">
        <color theme="0" tint="-0.34998626667073579"/>
      </right>
      <top style="thick">
        <color auto="1"/>
      </top>
      <bottom style="thin">
        <color theme="0" tint="-0.34998626667073579"/>
      </bottom>
      <diagonal/>
    </border>
    <border>
      <left style="thin">
        <color theme="0" tint="-0.34998626667073579"/>
      </left>
      <right style="thin">
        <color theme="0" tint="-0.24994659260841701"/>
      </right>
      <top/>
      <bottom/>
      <diagonal/>
    </border>
    <border>
      <left style="thin">
        <color theme="0" tint="-0.34998626667073579"/>
      </left>
      <right style="thick">
        <color theme="1"/>
      </right>
      <top style="thin">
        <color theme="0" tint="-0.34998626667073579"/>
      </top>
      <bottom style="thin">
        <color theme="0" tint="-0.34998626667073579"/>
      </bottom>
      <diagonal/>
    </border>
    <border>
      <left style="thick">
        <color theme="1"/>
      </left>
      <right style="thick">
        <color theme="1"/>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ck">
        <color theme="1"/>
      </left>
      <right style="thick">
        <color theme="1"/>
      </right>
      <top style="thin">
        <color theme="0" tint="-0.34998626667073579"/>
      </top>
      <bottom style="thick">
        <color theme="1"/>
      </bottom>
      <diagonal/>
    </border>
    <border>
      <left style="thin">
        <color theme="0" tint="-0.34998626667073579"/>
      </left>
      <right style="thick">
        <color theme="1"/>
      </right>
      <top style="thin">
        <color theme="0" tint="-0.34998626667073579"/>
      </top>
      <bottom/>
      <diagonal/>
    </border>
    <border>
      <left style="thin">
        <color theme="0" tint="-0.34998626667073579"/>
      </left>
      <right/>
      <top style="double">
        <color theme="0" tint="-0.34998626667073579"/>
      </top>
      <bottom style="thin">
        <color theme="0" tint="-0.34998626667073579"/>
      </bottom>
      <diagonal/>
    </border>
    <border>
      <left/>
      <right style="thin">
        <color theme="0" tint="-0.34998626667073579"/>
      </right>
      <top style="double">
        <color theme="0" tint="-0.34998626667073579"/>
      </top>
      <bottom style="thin">
        <color theme="0" tint="-0.34998626667073579"/>
      </bottom>
      <diagonal/>
    </border>
    <border diagonalUp="1">
      <left style="thin">
        <color theme="0" tint="-0.34998626667073579"/>
      </left>
      <right style="thin">
        <color theme="0" tint="-0.34998626667073579"/>
      </right>
      <top style="thick">
        <color theme="1"/>
      </top>
      <bottom style="thin">
        <color theme="0" tint="-0.34998626667073579"/>
      </bottom>
      <diagonal style="thin">
        <color theme="0" tint="-0.34998626667073579"/>
      </diagonal>
    </border>
    <border>
      <left style="thin">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style="thin">
        <color theme="0" tint="-0.34998626667073579"/>
      </right>
      <top style="thick">
        <color theme="1"/>
      </top>
      <bottom style="thin">
        <color theme="0" tint="-0.34998626667073579"/>
      </bottom>
      <diagonal/>
    </border>
    <border>
      <left style="thick">
        <color theme="1"/>
      </left>
      <right style="thick">
        <color theme="1"/>
      </right>
      <top style="thick">
        <color theme="0" tint="-0.34998626667073579"/>
      </top>
      <bottom style="thin">
        <color theme="0" tint="-0.34998626667073579"/>
      </bottom>
      <diagonal/>
    </border>
    <border>
      <left style="thick">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ck">
        <color theme="1"/>
      </bottom>
      <diagonal/>
    </border>
    <border>
      <left style="thick">
        <color theme="1"/>
      </left>
      <right style="thick">
        <color theme="1"/>
      </right>
      <top style="thin">
        <color theme="0" tint="-0.34998626667073579"/>
      </top>
      <bottom style="thick">
        <color theme="0" tint="-0.34998626667073579"/>
      </bottom>
      <diagonal/>
    </border>
    <border>
      <left style="thin">
        <color theme="0" tint="-0.34998626667073579"/>
      </left>
      <right/>
      <top style="thick">
        <color theme="1"/>
      </top>
      <bottom style="thin">
        <color theme="0" tint="-0.34998626667073579"/>
      </bottom>
      <diagonal/>
    </border>
    <border>
      <left style="thin">
        <color theme="0" tint="-0.34998626667073579"/>
      </left>
      <right/>
      <top style="thin">
        <color theme="0" tint="-0.34998626667073579"/>
      </top>
      <bottom style="thick">
        <color theme="1"/>
      </bottom>
      <diagonal/>
    </border>
    <border>
      <left style="thick">
        <color theme="1"/>
      </left>
      <right/>
      <top style="thick">
        <color theme="1"/>
      </top>
      <bottom style="thick">
        <color theme="1"/>
      </bottom>
      <diagonal/>
    </border>
    <border>
      <left/>
      <right/>
      <top style="thick">
        <color theme="1"/>
      </top>
      <bottom style="thick">
        <color theme="1"/>
      </bottom>
      <diagonal/>
    </border>
    <border>
      <left/>
      <right style="thick">
        <color theme="1"/>
      </right>
      <top style="thick">
        <color theme="1"/>
      </top>
      <bottom style="thick">
        <color theme="1"/>
      </bottom>
      <diagonal/>
    </border>
    <border>
      <left style="thick">
        <color theme="1"/>
      </left>
      <right style="thick">
        <color theme="1"/>
      </right>
      <top/>
      <bottom style="thin">
        <color theme="0" tint="-0.34998626667073579"/>
      </bottom>
      <diagonal/>
    </border>
  </borders>
  <cellStyleXfs count="4">
    <xf numFmtId="0" fontId="0" fillId="0" borderId="0"/>
    <xf numFmtId="38" fontId="24" fillId="0" borderId="0" applyFont="0" applyFill="0" applyBorder="0" applyAlignment="0" applyProtection="0">
      <alignment vertical="center"/>
    </xf>
    <xf numFmtId="0" fontId="15" fillId="0" borderId="0" applyNumberFormat="0" applyFill="0" applyBorder="0" applyAlignment="0" applyProtection="0"/>
    <xf numFmtId="0" fontId="24" fillId="0" borderId="0"/>
  </cellStyleXfs>
  <cellXfs count="149">
    <xf numFmtId="0" fontId="0" fillId="0" borderId="0" xfId="0"/>
    <xf numFmtId="0" fontId="1" fillId="0" borderId="0" xfId="0" applyFont="1"/>
    <xf numFmtId="0" fontId="2" fillId="2" borderId="0" xfId="0" applyFont="1" applyFill="1"/>
    <xf numFmtId="0" fontId="1" fillId="2" borderId="0" xfId="0" applyFont="1" applyFill="1"/>
    <xf numFmtId="0" fontId="2" fillId="0" borderId="0" xfId="0" applyFont="1"/>
    <xf numFmtId="49" fontId="3" fillId="0" borderId="0" xfId="0" applyNumberFormat="1" applyFont="1"/>
    <xf numFmtId="0" fontId="1" fillId="0" borderId="0" xfId="1" applyNumberFormat="1" applyFont="1" applyAlignment="1"/>
    <xf numFmtId="49" fontId="1" fillId="0" borderId="0" xfId="0" applyNumberFormat="1" applyFont="1"/>
    <xf numFmtId="0" fontId="1" fillId="3" borderId="0" xfId="0" applyFont="1" applyFill="1"/>
    <xf numFmtId="38" fontId="1" fillId="0" borderId="0" xfId="1" applyFont="1" applyAlignment="1"/>
    <xf numFmtId="0" fontId="0" fillId="0" borderId="0" xfId="0" applyAlignment="1">
      <alignment vertical="center"/>
    </xf>
    <xf numFmtId="0" fontId="0" fillId="0" borderId="1" xfId="0" applyBorder="1" applyAlignment="1">
      <alignment vertical="center"/>
    </xf>
    <xf numFmtId="12" fontId="0" fillId="0" borderId="0" xfId="0" applyNumberFormat="1" applyAlignment="1">
      <alignment vertical="center"/>
    </xf>
    <xf numFmtId="0" fontId="0" fillId="0" borderId="1" xfId="0" applyBorder="1" applyAlignment="1">
      <alignment horizontal="center" vertical="center"/>
    </xf>
    <xf numFmtId="179" fontId="0" fillId="0" borderId="0" xfId="0" applyNumberFormat="1" applyAlignment="1">
      <alignment vertical="center"/>
    </xf>
    <xf numFmtId="0" fontId="4" fillId="4" borderId="0" xfId="0" applyFont="1" applyFill="1" applyAlignment="1">
      <alignment vertical="center" wrapText="1"/>
    </xf>
    <xf numFmtId="0" fontId="5" fillId="4" borderId="0" xfId="0" applyFont="1" applyFill="1" applyAlignment="1">
      <alignment horizontal="left" vertical="center" wrapText="1"/>
    </xf>
    <xf numFmtId="0" fontId="5" fillId="4" borderId="0" xfId="0" applyFont="1" applyFill="1" applyAlignment="1">
      <alignment horizontal="center" vertical="center" wrapText="1"/>
    </xf>
    <xf numFmtId="0" fontId="6" fillId="5" borderId="2" xfId="0" applyFont="1" applyFill="1" applyBorder="1" applyAlignment="1">
      <alignment vertical="center" wrapText="1"/>
    </xf>
    <xf numFmtId="0" fontId="6" fillId="5" borderId="3" xfId="0" applyFont="1" applyFill="1" applyBorder="1" applyAlignment="1">
      <alignment vertical="center" wrapText="1"/>
    </xf>
    <xf numFmtId="0" fontId="6" fillId="5" borderId="4" xfId="0" applyFont="1" applyFill="1" applyBorder="1" applyAlignment="1">
      <alignment vertical="center" wrapText="1"/>
    </xf>
    <xf numFmtId="0" fontId="6" fillId="5" borderId="2" xfId="0" applyFont="1" applyFill="1" applyBorder="1" applyAlignment="1">
      <alignment vertical="center"/>
    </xf>
    <xf numFmtId="0" fontId="4" fillId="5" borderId="3" xfId="0" applyFont="1" applyFill="1" applyBorder="1" applyAlignment="1">
      <alignment vertical="center" wrapText="1"/>
    </xf>
    <xf numFmtId="0" fontId="4" fillId="5" borderId="4" xfId="0" applyFont="1" applyFill="1" applyBorder="1" applyAlignment="1">
      <alignment vertical="center" wrapText="1"/>
    </xf>
    <xf numFmtId="0" fontId="6" fillId="6" borderId="5" xfId="0" applyFont="1" applyFill="1" applyBorder="1" applyAlignment="1">
      <alignment vertical="center" wrapText="1"/>
    </xf>
    <xf numFmtId="0" fontId="6" fillId="6" borderId="6" xfId="0" applyFont="1" applyFill="1" applyBorder="1" applyAlignment="1">
      <alignment vertical="center" wrapText="1"/>
    </xf>
    <xf numFmtId="0" fontId="7" fillId="7" borderId="2" xfId="0" applyFont="1" applyFill="1" applyBorder="1" applyAlignment="1">
      <alignment vertical="center" wrapText="1"/>
    </xf>
    <xf numFmtId="179" fontId="4" fillId="8" borderId="7" xfId="0" applyNumberFormat="1" applyFont="1" applyFill="1" applyBorder="1" applyAlignment="1">
      <alignment vertical="center" wrapText="1"/>
    </xf>
    <xf numFmtId="0" fontId="4" fillId="9" borderId="8" xfId="0" applyFont="1" applyFill="1" applyBorder="1" applyAlignment="1">
      <alignment vertical="center" wrapText="1"/>
    </xf>
    <xf numFmtId="179" fontId="4" fillId="8" borderId="9" xfId="0" applyNumberFormat="1" applyFont="1" applyFill="1" applyBorder="1" applyAlignment="1">
      <alignment vertical="center" wrapText="1"/>
    </xf>
    <xf numFmtId="0" fontId="4" fillId="9" borderId="10" xfId="0" applyFont="1" applyFill="1" applyBorder="1" applyAlignment="1">
      <alignment vertical="center" wrapText="1"/>
    </xf>
    <xf numFmtId="0" fontId="7" fillId="7" borderId="5" xfId="0" applyFont="1" applyFill="1" applyBorder="1" applyAlignment="1">
      <alignment vertical="center" wrapText="1"/>
    </xf>
    <xf numFmtId="179" fontId="8" fillId="9" borderId="11" xfId="0" applyNumberFormat="1" applyFont="1" applyFill="1" applyBorder="1" applyAlignment="1">
      <alignment vertical="center" wrapText="1"/>
    </xf>
    <xf numFmtId="0" fontId="4" fillId="9" borderId="12" xfId="0" applyFont="1" applyFill="1" applyBorder="1" applyAlignment="1">
      <alignment vertical="center" wrapText="1"/>
    </xf>
    <xf numFmtId="179" fontId="4" fillId="8" borderId="13" xfId="0" applyNumberFormat="1" applyFont="1" applyFill="1" applyBorder="1" applyAlignment="1">
      <alignment vertical="center" wrapText="1"/>
    </xf>
    <xf numFmtId="0" fontId="4" fillId="8" borderId="14" xfId="0" applyFont="1" applyFill="1" applyBorder="1" applyAlignment="1">
      <alignment vertical="center" wrapText="1"/>
    </xf>
    <xf numFmtId="179" fontId="4" fillId="8" borderId="15" xfId="0" applyNumberFormat="1" applyFont="1" applyFill="1" applyBorder="1" applyAlignment="1">
      <alignment vertical="center" wrapText="1"/>
    </xf>
    <xf numFmtId="179" fontId="4" fillId="8" borderId="16" xfId="0" applyNumberFormat="1" applyFont="1" applyFill="1" applyBorder="1" applyAlignment="1">
      <alignment vertical="center" wrapText="1"/>
    </xf>
    <xf numFmtId="0" fontId="4" fillId="8" borderId="17" xfId="0" applyFont="1" applyFill="1" applyBorder="1" applyAlignment="1">
      <alignment vertical="center" wrapText="1"/>
    </xf>
    <xf numFmtId="179" fontId="4" fillId="8" borderId="18" xfId="0" applyNumberFormat="1" applyFont="1" applyFill="1" applyBorder="1" applyAlignment="1">
      <alignment vertical="center" wrapText="1"/>
    </xf>
    <xf numFmtId="179" fontId="8" fillId="9" borderId="19" xfId="0" applyNumberFormat="1" applyFont="1" applyFill="1" applyBorder="1" applyAlignment="1">
      <alignment vertical="center" wrapText="1"/>
    </xf>
    <xf numFmtId="0" fontId="4" fillId="9" borderId="20" xfId="0" applyFont="1" applyFill="1" applyBorder="1" applyAlignment="1">
      <alignment vertical="center" wrapText="1"/>
    </xf>
    <xf numFmtId="0" fontId="4" fillId="4" borderId="0" xfId="0" applyFont="1" applyFill="1" applyAlignment="1">
      <alignment horizontal="left" vertical="center" wrapText="1"/>
    </xf>
    <xf numFmtId="0" fontId="6" fillId="5" borderId="5"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4" borderId="21" xfId="0" applyFont="1" applyFill="1" applyBorder="1" applyAlignment="1">
      <alignment vertical="center" wrapText="1"/>
    </xf>
    <xf numFmtId="0" fontId="6" fillId="5" borderId="22" xfId="0" applyFont="1" applyFill="1" applyBorder="1" applyAlignment="1">
      <alignment vertical="center" wrapText="1"/>
    </xf>
    <xf numFmtId="0" fontId="4" fillId="8" borderId="23" xfId="0" applyFont="1" applyFill="1" applyBorder="1" applyAlignment="1">
      <alignment horizontal="center" vertical="center" wrapText="1"/>
    </xf>
    <xf numFmtId="178" fontId="4" fillId="8" borderId="24" xfId="0" applyNumberFormat="1" applyFont="1" applyFill="1" applyBorder="1" applyAlignment="1">
      <alignment horizontal="center" vertical="center" wrapText="1"/>
    </xf>
    <xf numFmtId="0" fontId="8" fillId="9" borderId="25"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4" fillId="8" borderId="27" xfId="0" applyFont="1" applyFill="1" applyBorder="1" applyAlignment="1">
      <alignment horizontal="center" vertical="center" wrapText="1"/>
    </xf>
    <xf numFmtId="179" fontId="4" fillId="8" borderId="28" xfId="0" applyNumberFormat="1" applyFont="1" applyFill="1" applyBorder="1" applyAlignment="1">
      <alignment horizontal="center" vertical="center" wrapText="1"/>
    </xf>
    <xf numFmtId="12" fontId="8" fillId="9" borderId="29" xfId="1" applyNumberFormat="1" applyFont="1" applyFill="1" applyBorder="1" applyAlignment="1">
      <alignment horizontal="center" vertical="center" wrapText="1"/>
    </xf>
    <xf numFmtId="179" fontId="8" fillId="9" borderId="19" xfId="0" applyNumberFormat="1" applyFont="1" applyFill="1" applyBorder="1" applyAlignment="1">
      <alignment horizontal="center" vertical="center" wrapText="1"/>
    </xf>
    <xf numFmtId="179" fontId="8" fillId="9" borderId="5" xfId="0" applyNumberFormat="1" applyFont="1" applyFill="1" applyBorder="1" applyAlignment="1">
      <alignment horizontal="center" vertical="center" wrapText="1"/>
    </xf>
    <xf numFmtId="0" fontId="6" fillId="5" borderId="30" xfId="0" applyFont="1" applyFill="1" applyBorder="1" applyAlignment="1">
      <alignment vertical="center" wrapText="1"/>
    </xf>
    <xf numFmtId="0" fontId="6" fillId="5" borderId="11" xfId="0" applyFont="1" applyFill="1" applyBorder="1" applyAlignment="1">
      <alignment vertical="center" wrapText="1"/>
    </xf>
    <xf numFmtId="0" fontId="4" fillId="7" borderId="3" xfId="0" applyFont="1" applyFill="1" applyBorder="1" applyAlignment="1">
      <alignment vertical="center" wrapText="1"/>
    </xf>
    <xf numFmtId="0" fontId="4" fillId="8" borderId="9" xfId="0" applyFont="1" applyFill="1" applyBorder="1" applyAlignment="1">
      <alignment horizontal="center" vertical="center" wrapText="1"/>
    </xf>
    <xf numFmtId="179" fontId="8" fillId="9" borderId="5" xfId="0" applyNumberFormat="1" applyFont="1" applyFill="1" applyBorder="1" applyAlignment="1">
      <alignment vertical="center" wrapText="1"/>
    </xf>
    <xf numFmtId="179" fontId="8" fillId="9" borderId="31" xfId="0" applyNumberFormat="1" applyFont="1" applyFill="1" applyBorder="1" applyAlignment="1">
      <alignment vertical="center" wrapText="1"/>
    </xf>
    <xf numFmtId="0" fontId="4" fillId="8" borderId="32" xfId="0" applyFont="1" applyFill="1" applyBorder="1" applyAlignment="1">
      <alignment horizontal="center" vertical="center" wrapText="1"/>
    </xf>
    <xf numFmtId="0" fontId="7" fillId="7" borderId="33" xfId="0" applyFont="1" applyFill="1" applyBorder="1" applyAlignment="1">
      <alignment vertical="center" wrapText="1"/>
    </xf>
    <xf numFmtId="0" fontId="4" fillId="7" borderId="21" xfId="0" applyFont="1" applyFill="1" applyBorder="1" applyAlignment="1">
      <alignment vertical="center" wrapText="1"/>
    </xf>
    <xf numFmtId="0" fontId="4" fillId="8" borderId="34" xfId="0" applyFont="1" applyFill="1" applyBorder="1" applyAlignment="1">
      <alignment horizontal="center" vertical="center" wrapText="1"/>
    </xf>
    <xf numFmtId="179" fontId="8" fillId="9" borderId="6" xfId="0" applyNumberFormat="1" applyFont="1" applyFill="1" applyBorder="1" applyAlignment="1">
      <alignment vertical="center" wrapText="1"/>
    </xf>
    <xf numFmtId="179" fontId="8" fillId="9" borderId="35" xfId="0" applyNumberFormat="1" applyFont="1" applyFill="1" applyBorder="1" applyAlignment="1">
      <alignment vertical="center" wrapText="1"/>
    </xf>
    <xf numFmtId="0" fontId="7" fillId="7" borderId="36" xfId="0" applyFont="1" applyFill="1" applyBorder="1" applyAlignment="1">
      <alignment vertical="center" wrapText="1"/>
    </xf>
    <xf numFmtId="0" fontId="4" fillId="7" borderId="37" xfId="0" applyFont="1" applyFill="1" applyBorder="1" applyAlignment="1">
      <alignment vertical="center" wrapText="1"/>
    </xf>
    <xf numFmtId="0" fontId="4" fillId="9" borderId="38" xfId="0" applyFont="1" applyFill="1" applyBorder="1" applyAlignment="1">
      <alignment horizontal="center" vertical="center" wrapText="1"/>
    </xf>
    <xf numFmtId="179" fontId="10" fillId="9" borderId="39" xfId="0" applyNumberFormat="1" applyFont="1" applyFill="1" applyBorder="1" applyAlignment="1">
      <alignment vertical="center" wrapText="1"/>
    </xf>
    <xf numFmtId="0" fontId="6" fillId="5" borderId="6" xfId="0" applyFont="1" applyFill="1" applyBorder="1" applyAlignment="1">
      <alignment vertical="center" wrapText="1"/>
    </xf>
    <xf numFmtId="0" fontId="7" fillId="7" borderId="6" xfId="0" applyFont="1" applyFill="1" applyBorder="1" applyAlignment="1">
      <alignment vertical="center" wrapText="1"/>
    </xf>
    <xf numFmtId="0" fontId="7" fillId="10" borderId="2" xfId="0" applyFont="1" applyFill="1" applyBorder="1" applyAlignment="1">
      <alignment horizontal="center" vertical="center" wrapText="1"/>
    </xf>
    <xf numFmtId="0" fontId="4" fillId="8" borderId="15" xfId="0" applyFont="1" applyFill="1" applyBorder="1" applyAlignment="1">
      <alignment vertical="center" wrapText="1"/>
    </xf>
    <xf numFmtId="179" fontId="4" fillId="8" borderId="40" xfId="0" applyNumberFormat="1" applyFont="1" applyFill="1" applyBorder="1" applyAlignment="1">
      <alignment vertical="center" wrapText="1"/>
    </xf>
    <xf numFmtId="179" fontId="4" fillId="8" borderId="14" xfId="0" applyNumberFormat="1" applyFont="1" applyFill="1" applyBorder="1" applyAlignment="1">
      <alignment vertical="center" wrapText="1"/>
    </xf>
    <xf numFmtId="179" fontId="8" fillId="9" borderId="41" xfId="0" applyNumberFormat="1" applyFont="1" applyFill="1" applyBorder="1" applyAlignment="1">
      <alignment horizontal="right" vertical="center" wrapText="1"/>
    </xf>
    <xf numFmtId="0" fontId="7" fillId="7" borderId="11" xfId="0" applyFont="1" applyFill="1" applyBorder="1" applyAlignment="1">
      <alignment vertical="center" wrapText="1"/>
    </xf>
    <xf numFmtId="0" fontId="4" fillId="8" borderId="42" xfId="0" applyFont="1" applyFill="1" applyBorder="1" applyAlignment="1">
      <alignment vertical="center" wrapText="1"/>
    </xf>
    <xf numFmtId="179" fontId="4" fillId="8" borderId="5" xfId="0" applyNumberFormat="1" applyFont="1" applyFill="1" applyBorder="1" applyAlignment="1">
      <alignment vertical="center" wrapText="1"/>
    </xf>
    <xf numFmtId="179" fontId="4" fillId="8" borderId="31" xfId="0" applyNumberFormat="1" applyFont="1" applyFill="1" applyBorder="1" applyAlignment="1">
      <alignment vertical="center" wrapText="1"/>
    </xf>
    <xf numFmtId="179" fontId="8" fillId="9" borderId="32" xfId="0" applyNumberFormat="1" applyFont="1" applyFill="1" applyBorder="1" applyAlignment="1">
      <alignment horizontal="right" vertical="center" wrapText="1"/>
    </xf>
    <xf numFmtId="0" fontId="7" fillId="7" borderId="19" xfId="0" applyFont="1" applyFill="1" applyBorder="1" applyAlignment="1">
      <alignment vertical="center" wrapText="1"/>
    </xf>
    <xf numFmtId="0" fontId="4" fillId="8" borderId="18" xfId="0" applyFont="1" applyFill="1" applyBorder="1" applyAlignment="1">
      <alignment vertical="center" wrapText="1"/>
    </xf>
    <xf numFmtId="179" fontId="4" fillId="8" borderId="43" xfId="0" applyNumberFormat="1" applyFont="1" applyFill="1" applyBorder="1" applyAlignment="1">
      <alignment vertical="center" wrapText="1"/>
    </xf>
    <xf numFmtId="179" fontId="4" fillId="8" borderId="17" xfId="0" applyNumberFormat="1" applyFont="1" applyFill="1" applyBorder="1" applyAlignment="1">
      <alignment vertical="center" wrapText="1"/>
    </xf>
    <xf numFmtId="179" fontId="8" fillId="9" borderId="44" xfId="0" applyNumberFormat="1" applyFont="1" applyFill="1" applyBorder="1" applyAlignment="1">
      <alignment horizontal="right" vertical="center" wrapText="1"/>
    </xf>
    <xf numFmtId="0" fontId="7" fillId="10" borderId="5" xfId="0" applyFont="1" applyFill="1" applyBorder="1" applyAlignment="1">
      <alignment horizontal="center" vertical="center" wrapText="1"/>
    </xf>
    <xf numFmtId="0" fontId="4" fillId="7" borderId="11" xfId="0" applyFont="1" applyFill="1" applyBorder="1" applyAlignment="1">
      <alignment vertical="center" wrapText="1"/>
    </xf>
    <xf numFmtId="0" fontId="4" fillId="8" borderId="31" xfId="0" applyFont="1" applyFill="1" applyBorder="1" applyAlignment="1">
      <alignment vertical="center" wrapText="1"/>
    </xf>
    <xf numFmtId="0" fontId="4" fillId="9" borderId="38" xfId="0" applyFont="1" applyFill="1" applyBorder="1" applyAlignment="1">
      <alignment vertical="center" wrapText="1"/>
    </xf>
    <xf numFmtId="0" fontId="4" fillId="8" borderId="45" xfId="0" applyFont="1" applyFill="1" applyBorder="1" applyAlignment="1">
      <alignment vertical="center" wrapText="1"/>
    </xf>
    <xf numFmtId="0" fontId="11" fillId="8" borderId="14" xfId="0" applyFont="1" applyFill="1" applyBorder="1" applyAlignment="1">
      <alignment horizontal="center" vertical="center" wrapText="1"/>
    </xf>
    <xf numFmtId="0" fontId="4" fillId="8" borderId="2" xfId="0" applyFont="1" applyFill="1" applyBorder="1" applyAlignment="1">
      <alignment vertical="center" wrapText="1"/>
    </xf>
    <xf numFmtId="0" fontId="11" fillId="8" borderId="31" xfId="0" applyFont="1" applyFill="1" applyBorder="1" applyAlignment="1">
      <alignment horizontal="center" vertical="center" wrapText="1"/>
    </xf>
    <xf numFmtId="0" fontId="4" fillId="8" borderId="46" xfId="0" applyFont="1" applyFill="1" applyBorder="1" applyAlignment="1">
      <alignment vertical="center" wrapText="1"/>
    </xf>
    <xf numFmtId="0" fontId="11" fillId="8" borderId="17" xfId="0" applyFont="1" applyFill="1" applyBorder="1" applyAlignment="1">
      <alignment horizontal="center" vertical="center" wrapText="1"/>
    </xf>
    <xf numFmtId="0" fontId="0" fillId="4" borderId="0" xfId="0" applyFill="1" applyAlignment="1">
      <alignment vertical="center"/>
    </xf>
    <xf numFmtId="0" fontId="0" fillId="8" borderId="0" xfId="0" applyFill="1" applyAlignment="1">
      <alignment vertical="center"/>
    </xf>
    <xf numFmtId="0" fontId="12" fillId="5" borderId="0" xfId="0" applyFont="1" applyFill="1" applyAlignment="1">
      <alignment vertical="center"/>
    </xf>
    <xf numFmtId="0" fontId="13" fillId="5" borderId="0" xfId="0" applyFont="1" applyFill="1" applyAlignment="1">
      <alignment vertical="center"/>
    </xf>
    <xf numFmtId="0" fontId="0" fillId="11" borderId="0" xfId="0" applyFill="1" applyAlignment="1">
      <alignment vertical="center"/>
    </xf>
    <xf numFmtId="0" fontId="14" fillId="11" borderId="0" xfId="0" applyFont="1" applyFill="1" applyAlignment="1">
      <alignment vertical="center"/>
    </xf>
    <xf numFmtId="0" fontId="0" fillId="11" borderId="0" xfId="0" applyFill="1" applyAlignment="1">
      <alignment horizontal="right" vertical="center"/>
    </xf>
    <xf numFmtId="0" fontId="14" fillId="9" borderId="0" xfId="0" applyFont="1" applyFill="1" applyAlignment="1">
      <alignment vertical="center"/>
    </xf>
    <xf numFmtId="0" fontId="0" fillId="9" borderId="0" xfId="0" applyFill="1" applyAlignment="1">
      <alignment vertical="center"/>
    </xf>
    <xf numFmtId="0" fontId="24" fillId="0" borderId="0" xfId="3" applyAlignment="1">
      <alignment vertical="center"/>
    </xf>
    <xf numFmtId="0" fontId="24" fillId="8" borderId="47" xfId="3" applyFill="1" applyBorder="1" applyAlignment="1">
      <alignment vertical="center"/>
    </xf>
    <xf numFmtId="0" fontId="24" fillId="8" borderId="48" xfId="3" applyFill="1" applyBorder="1" applyAlignment="1">
      <alignment vertical="center"/>
    </xf>
    <xf numFmtId="0" fontId="24" fillId="8" borderId="49" xfId="3" applyFill="1" applyBorder="1" applyAlignment="1">
      <alignment vertical="center"/>
    </xf>
    <xf numFmtId="0" fontId="16" fillId="0" borderId="0" xfId="3" applyFont="1" applyAlignment="1">
      <alignment vertical="center"/>
    </xf>
    <xf numFmtId="0" fontId="0" fillId="9" borderId="47" xfId="0" applyFill="1" applyBorder="1" applyAlignment="1">
      <alignment vertical="center"/>
    </xf>
    <xf numFmtId="0" fontId="0" fillId="9" borderId="48" xfId="0" applyFill="1" applyBorder="1" applyAlignment="1">
      <alignment vertical="center"/>
    </xf>
    <xf numFmtId="0" fontId="0" fillId="9" borderId="49" xfId="0" applyFill="1" applyBorder="1" applyAlignment="1">
      <alignment vertical="center"/>
    </xf>
    <xf numFmtId="0" fontId="17" fillId="9" borderId="2" xfId="0" applyFont="1" applyFill="1" applyBorder="1" applyAlignment="1">
      <alignment horizontal="centerContinuous" vertical="center"/>
    </xf>
    <xf numFmtId="0" fontId="0" fillId="9" borderId="3" xfId="0" applyFill="1" applyBorder="1" applyAlignment="1">
      <alignment horizontal="centerContinuous" vertical="center"/>
    </xf>
    <xf numFmtId="0" fontId="0" fillId="9" borderId="4" xfId="0" applyFill="1" applyBorder="1" applyAlignment="1">
      <alignment horizontal="centerContinuous" vertical="center"/>
    </xf>
    <xf numFmtId="0" fontId="18" fillId="7" borderId="0" xfId="0" applyFont="1" applyFill="1" applyAlignment="1">
      <alignment vertical="center"/>
    </xf>
    <xf numFmtId="0" fontId="0" fillId="7" borderId="0" xfId="0" applyFill="1" applyAlignment="1">
      <alignment vertical="center"/>
    </xf>
    <xf numFmtId="0" fontId="18" fillId="8" borderId="0" xfId="0" applyFont="1" applyFill="1" applyAlignment="1">
      <alignment horizontal="right" vertical="center"/>
    </xf>
    <xf numFmtId="0" fontId="14" fillId="8" borderId="0" xfId="0" applyFont="1" applyFill="1" applyAlignment="1">
      <alignment vertical="center"/>
    </xf>
    <xf numFmtId="0" fontId="19" fillId="8" borderId="0" xfId="0" applyFont="1" applyFill="1" applyAlignment="1">
      <alignment horizontal="right" vertical="center"/>
    </xf>
    <xf numFmtId="0" fontId="19" fillId="8" borderId="0" xfId="0" applyFont="1" applyFill="1" applyAlignment="1">
      <alignment vertical="center"/>
    </xf>
    <xf numFmtId="0" fontId="20" fillId="8" borderId="0" xfId="0" applyFont="1" applyFill="1" applyAlignment="1">
      <alignment horizontal="right" vertical="center"/>
    </xf>
    <xf numFmtId="0" fontId="20" fillId="8" borderId="0" xfId="0" applyFont="1" applyFill="1" applyAlignment="1">
      <alignment vertical="center"/>
    </xf>
    <xf numFmtId="0" fontId="0" fillId="8" borderId="3" xfId="0" applyFill="1" applyBorder="1" applyAlignment="1">
      <alignment vertical="center" wrapText="1"/>
    </xf>
    <xf numFmtId="0" fontId="0" fillId="8" borderId="3" xfId="0" applyFill="1" applyBorder="1" applyAlignment="1">
      <alignment vertical="center"/>
    </xf>
    <xf numFmtId="0" fontId="18" fillId="11" borderId="0" xfId="0" applyFont="1" applyFill="1" applyAlignment="1">
      <alignment horizontal="right" vertical="center"/>
    </xf>
    <xf numFmtId="0" fontId="18" fillId="11" borderId="0" xfId="0" applyFont="1" applyFill="1" applyAlignment="1">
      <alignment vertical="center"/>
    </xf>
    <xf numFmtId="0" fontId="18" fillId="11" borderId="0" xfId="0" applyFont="1" applyFill="1" applyAlignment="1">
      <alignment horizontal="left" vertical="center"/>
    </xf>
    <xf numFmtId="0" fontId="21" fillId="5" borderId="0" xfId="0" applyFont="1" applyFill="1" applyAlignment="1">
      <alignment horizontal="left" vertical="center"/>
    </xf>
    <xf numFmtId="0" fontId="22" fillId="5" borderId="0" xfId="0" applyFont="1" applyFill="1" applyAlignment="1">
      <alignment vertical="center"/>
    </xf>
    <xf numFmtId="0" fontId="21" fillId="13" borderId="0" xfId="0" applyFont="1" applyFill="1" applyAlignment="1">
      <alignment horizontal="left" vertical="center"/>
    </xf>
    <xf numFmtId="0" fontId="21" fillId="14" borderId="0" xfId="0" applyFont="1" applyFill="1" applyAlignment="1">
      <alignment horizontal="left" vertical="center"/>
    </xf>
    <xf numFmtId="0" fontId="20" fillId="11" borderId="0" xfId="0" applyFont="1" applyFill="1" applyAlignment="1">
      <alignment vertical="center"/>
    </xf>
    <xf numFmtId="0" fontId="16" fillId="8" borderId="0" xfId="0" applyFont="1" applyFill="1" applyAlignment="1">
      <alignment vertical="center"/>
    </xf>
    <xf numFmtId="0" fontId="22" fillId="13" borderId="0" xfId="0" applyFont="1" applyFill="1" applyAlignment="1">
      <alignment vertical="center"/>
    </xf>
    <xf numFmtId="0" fontId="22" fillId="14" borderId="0" xfId="0" applyFont="1" applyFill="1" applyAlignment="1">
      <alignment vertical="center"/>
    </xf>
    <xf numFmtId="0" fontId="23" fillId="8" borderId="0" xfId="0" applyFont="1" applyFill="1" applyAlignment="1">
      <alignment vertical="center"/>
    </xf>
    <xf numFmtId="0" fontId="18" fillId="8" borderId="0" xfId="0" applyFont="1" applyFill="1" applyAlignment="1">
      <alignment vertical="center"/>
    </xf>
    <xf numFmtId="0" fontId="0" fillId="9" borderId="3" xfId="0" applyFill="1" applyBorder="1" applyAlignment="1">
      <alignment horizontal="center" vertical="center"/>
    </xf>
    <xf numFmtId="0" fontId="14" fillId="12" borderId="3" xfId="0" applyFont="1" applyFill="1" applyBorder="1" applyAlignment="1">
      <alignment horizontal="center" vertical="center"/>
    </xf>
    <xf numFmtId="0" fontId="0" fillId="8" borderId="3" xfId="0" applyFill="1" applyBorder="1" applyAlignment="1">
      <alignment vertical="center" wrapText="1"/>
    </xf>
    <xf numFmtId="0" fontId="15" fillId="12" borderId="3" xfId="2" applyFill="1" applyBorder="1" applyAlignment="1">
      <alignment horizontal="center" vertical="center"/>
    </xf>
    <xf numFmtId="0" fontId="15" fillId="12" borderId="3" xfId="2" applyFill="1" applyBorder="1" applyAlignment="1">
      <alignment horizontal="center" vertical="center" wrapText="1"/>
    </xf>
    <xf numFmtId="179" fontId="8" fillId="9" borderId="50" xfId="0" applyNumberFormat="1" applyFont="1" applyFill="1" applyBorder="1" applyAlignment="1">
      <alignment horizontal="right" vertical="center" wrapText="1"/>
    </xf>
    <xf numFmtId="179" fontId="8" fillId="9" borderId="34" xfId="0" applyNumberFormat="1" applyFont="1" applyFill="1" applyBorder="1" applyAlignment="1">
      <alignment horizontal="right" vertical="center" wrapText="1"/>
    </xf>
  </cellXfs>
  <cellStyles count="4">
    <cellStyle name="ハイパーリンク" xfId="2" builtinId="8"/>
    <cellStyle name="桁区切り [0.00]" xfId="1" builtinId="3"/>
    <cellStyle name="標準" xfId="0" builtinId="0"/>
    <cellStyle name="標準 2" xfId="3" xr:uid="{00000000-0005-0000-0000-000031000000}"/>
  </cellStyles>
  <dxfs count="125">
    <dxf>
      <fill>
        <patternFill patternType="solid">
          <bgColor theme="0" tint="-0.34998626667073579"/>
        </patternFill>
      </fill>
    </dxf>
    <dxf>
      <font>
        <color rgb="FFC00000"/>
      </font>
      <fill>
        <patternFill patternType="solid">
          <bgColor theme="8" tint="0.79995117038483843"/>
        </patternFill>
      </fill>
    </dxf>
    <dxf>
      <font>
        <color rgb="FFC00000"/>
      </font>
      <fill>
        <patternFill patternType="solid">
          <bgColor theme="8" tint="0.79995117038483843"/>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ont>
        <color rgb="FFC00000"/>
      </font>
      <fill>
        <patternFill patternType="solid">
          <bgColor theme="8" tint="0.79995117038483843"/>
        </patternFill>
      </fill>
    </dxf>
    <dxf>
      <font>
        <color rgb="FFC00000"/>
      </font>
      <fill>
        <patternFill patternType="solid">
          <bgColor theme="8" tint="0.79995117038483843"/>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
      <fill>
        <patternFill patternType="solid">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16</xdr:col>
      <xdr:colOff>13628</xdr:colOff>
      <xdr:row>77</xdr:row>
      <xdr:rowOff>172728</xdr:rowOff>
    </xdr:from>
    <xdr:to>
      <xdr:col>22</xdr:col>
      <xdr:colOff>115302</xdr:colOff>
      <xdr:row>79</xdr:row>
      <xdr:rowOff>0</xdr:rowOff>
    </xdr:to>
    <xdr:sp macro="" textlink="">
      <xdr:nvSpPr>
        <xdr:cNvPr id="2" name="正方形/長方形 24">
          <a:extLst>
            <a:ext uri="{FF2B5EF4-FFF2-40B4-BE49-F238E27FC236}">
              <a16:creationId xmlns:a16="http://schemas.microsoft.com/office/drawing/2014/main" id="{00000000-0008-0000-0000-000002000000}"/>
            </a:ext>
          </a:extLst>
        </xdr:cNvPr>
        <xdr:cNvSpPr>
          <a:spLocks noGrp="1"/>
        </xdr:cNvSpPr>
      </xdr:nvSpPr>
      <xdr:spPr>
        <a:xfrm>
          <a:off x="3823335" y="14484350"/>
          <a:ext cx="1530350" cy="20828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30</xdr:col>
      <xdr:colOff>130342</xdr:colOff>
      <xdr:row>68</xdr:row>
      <xdr:rowOff>78988</xdr:rowOff>
    </xdr:from>
    <xdr:to>
      <xdr:col>37</xdr:col>
      <xdr:colOff>5014</xdr:colOff>
      <xdr:row>69</xdr:row>
      <xdr:rowOff>185485</xdr:rowOff>
    </xdr:to>
    <xdr:sp macro="" textlink="">
      <xdr:nvSpPr>
        <xdr:cNvPr id="3" name="正方形/長方形 25">
          <a:extLst>
            <a:ext uri="{FF2B5EF4-FFF2-40B4-BE49-F238E27FC236}">
              <a16:creationId xmlns:a16="http://schemas.microsoft.com/office/drawing/2014/main" id="{00000000-0008-0000-0000-000003000000}"/>
            </a:ext>
          </a:extLst>
        </xdr:cNvPr>
        <xdr:cNvSpPr>
          <a:spLocks noGrp="1"/>
        </xdr:cNvSpPr>
      </xdr:nvSpPr>
      <xdr:spPr>
        <a:xfrm>
          <a:off x="7273925" y="12675870"/>
          <a:ext cx="1541145" cy="29718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22</xdr:col>
      <xdr:colOff>115302</xdr:colOff>
      <xdr:row>69</xdr:row>
      <xdr:rowOff>165434</xdr:rowOff>
    </xdr:from>
    <xdr:to>
      <xdr:col>30</xdr:col>
      <xdr:colOff>135356</xdr:colOff>
      <xdr:row>77</xdr:row>
      <xdr:rowOff>170447</xdr:rowOff>
    </xdr:to>
    <xdr:sp macro="" textlink="">
      <xdr:nvSpPr>
        <xdr:cNvPr id="4" name="直線矢印コネクタ 26">
          <a:extLst>
            <a:ext uri="{FF2B5EF4-FFF2-40B4-BE49-F238E27FC236}">
              <a16:creationId xmlns:a16="http://schemas.microsoft.com/office/drawing/2014/main" id="{00000000-0008-0000-0000-000004000000}"/>
            </a:ext>
          </a:extLst>
        </xdr:cNvPr>
        <xdr:cNvSpPr>
          <a:spLocks noGrp="1"/>
        </xdr:cNvSpPr>
      </xdr:nvSpPr>
      <xdr:spPr>
        <a:xfrm flipV="1">
          <a:off x="5353685" y="12952730"/>
          <a:ext cx="1925320" cy="1529080"/>
        </a:xfrm>
        <a:prstGeom prst="straightConnector1">
          <a:avLst/>
        </a:prstGeom>
        <a:ln w="38100" cap="rnd">
          <a:solidFill>
            <a:schemeClr val="accent1">
              <a:lumMod val="75000"/>
            </a:schemeClr>
          </a:solidFill>
          <a:headEnd type="oval" w="sm" len="sm"/>
          <a:tailEnd type="triangle" w="lg" len="lg"/>
        </a:ln>
      </xdr:spPr>
      <xdr:style>
        <a:lnRef idx="1">
          <a:schemeClr val="accent1"/>
        </a:lnRef>
        <a:fillRef idx="0">
          <a:schemeClr val="accent1"/>
        </a:fillRef>
        <a:effectRef idx="0">
          <a:schemeClr val="accent1"/>
        </a:effectRef>
        <a:fontRef idx="minor">
          <a:schemeClr val="tx1"/>
        </a:fontRef>
      </xdr:style>
    </xdr:sp>
    <xdr:clientData/>
  </xdr:twoCellAnchor>
  <xdr:twoCellAnchor editAs="oneCell">
    <xdr:from>
      <xdr:col>10</xdr:col>
      <xdr:colOff>87681</xdr:colOff>
      <xdr:row>180</xdr:row>
      <xdr:rowOff>3205</xdr:rowOff>
    </xdr:from>
    <xdr:to>
      <xdr:col>15</xdr:col>
      <xdr:colOff>177363</xdr:colOff>
      <xdr:row>193</xdr:row>
      <xdr:rowOff>116316</xdr:rowOff>
    </xdr:to>
    <xdr:sp macro="" textlink="">
      <xdr:nvSpPr>
        <xdr:cNvPr id="5" name="正方形/長方形 33">
          <a:extLst>
            <a:ext uri="{FF2B5EF4-FFF2-40B4-BE49-F238E27FC236}">
              <a16:creationId xmlns:a16="http://schemas.microsoft.com/office/drawing/2014/main" id="{00000000-0008-0000-0000-000005000000}"/>
            </a:ext>
          </a:extLst>
        </xdr:cNvPr>
        <xdr:cNvSpPr>
          <a:spLocks noGrp="1"/>
        </xdr:cNvSpPr>
      </xdr:nvSpPr>
      <xdr:spPr>
        <a:xfrm>
          <a:off x="2468880" y="33608645"/>
          <a:ext cx="1280160" cy="258953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9</xdr:col>
      <xdr:colOff>203638</xdr:colOff>
      <xdr:row>179</xdr:row>
      <xdr:rowOff>121653</xdr:rowOff>
    </xdr:from>
    <xdr:to>
      <xdr:col>10</xdr:col>
      <xdr:colOff>181513</xdr:colOff>
      <xdr:row>180</xdr:row>
      <xdr:rowOff>135247</xdr:rowOff>
    </xdr:to>
    <xdr:sp macro="" textlink="">
      <xdr:nvSpPr>
        <xdr:cNvPr id="6" name="フローチャート: 結合子 34">
          <a:extLst>
            <a:ext uri="{FF2B5EF4-FFF2-40B4-BE49-F238E27FC236}">
              <a16:creationId xmlns:a16="http://schemas.microsoft.com/office/drawing/2014/main" id="{00000000-0008-0000-0000-000006000000}"/>
            </a:ext>
          </a:extLst>
        </xdr:cNvPr>
        <xdr:cNvSpPr>
          <a:spLocks noGrp="1"/>
        </xdr:cNvSpPr>
      </xdr:nvSpPr>
      <xdr:spPr>
        <a:xfrm>
          <a:off x="2346325" y="33536255"/>
          <a:ext cx="215900" cy="203835"/>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7</a:t>
          </a:r>
        </a:p>
      </xdr:txBody>
    </xdr:sp>
    <xdr:clientData/>
  </xdr:twoCellAnchor>
  <xdr:twoCellAnchor editAs="oneCell">
    <xdr:from>
      <xdr:col>36</xdr:col>
      <xdr:colOff>128095</xdr:colOff>
      <xdr:row>69</xdr:row>
      <xdr:rowOff>58300</xdr:rowOff>
    </xdr:from>
    <xdr:to>
      <xdr:col>37</xdr:col>
      <xdr:colOff>105970</xdr:colOff>
      <xdr:row>70</xdr:row>
      <xdr:rowOff>71894</xdr:rowOff>
    </xdr:to>
    <xdr:sp macro="" textlink="">
      <xdr:nvSpPr>
        <xdr:cNvPr id="7" name="フローチャート: 結合子 35">
          <a:extLst>
            <a:ext uri="{FF2B5EF4-FFF2-40B4-BE49-F238E27FC236}">
              <a16:creationId xmlns:a16="http://schemas.microsoft.com/office/drawing/2014/main" id="{00000000-0008-0000-0000-000007000000}"/>
            </a:ext>
          </a:extLst>
        </xdr:cNvPr>
        <xdr:cNvSpPr>
          <a:spLocks noGrp="1"/>
        </xdr:cNvSpPr>
      </xdr:nvSpPr>
      <xdr:spPr>
        <a:xfrm>
          <a:off x="8700135" y="12845415"/>
          <a:ext cx="215900" cy="20447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6</a:t>
          </a:r>
        </a:p>
      </xdr:txBody>
    </xdr:sp>
    <xdr:clientData/>
  </xdr:twoCellAnchor>
  <xdr:twoCellAnchor editAs="oneCell">
    <xdr:from>
      <xdr:col>30</xdr:col>
      <xdr:colOff>130342</xdr:colOff>
      <xdr:row>64</xdr:row>
      <xdr:rowOff>167001</xdr:rowOff>
    </xdr:from>
    <xdr:to>
      <xdr:col>37</xdr:col>
      <xdr:colOff>5014</xdr:colOff>
      <xdr:row>68</xdr:row>
      <xdr:rowOff>55756</xdr:rowOff>
    </xdr:to>
    <xdr:sp macro="" textlink="">
      <xdr:nvSpPr>
        <xdr:cNvPr id="8" name="正方形/長方形 36">
          <a:extLst>
            <a:ext uri="{FF2B5EF4-FFF2-40B4-BE49-F238E27FC236}">
              <a16:creationId xmlns:a16="http://schemas.microsoft.com/office/drawing/2014/main" id="{00000000-0008-0000-0000-000008000000}"/>
            </a:ext>
          </a:extLst>
        </xdr:cNvPr>
        <xdr:cNvSpPr>
          <a:spLocks noGrp="1"/>
        </xdr:cNvSpPr>
      </xdr:nvSpPr>
      <xdr:spPr>
        <a:xfrm>
          <a:off x="7273925" y="12001500"/>
          <a:ext cx="1541145" cy="65087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36</xdr:col>
      <xdr:colOff>128095</xdr:colOff>
      <xdr:row>64</xdr:row>
      <xdr:rowOff>11838</xdr:rowOff>
    </xdr:from>
    <xdr:to>
      <xdr:col>37</xdr:col>
      <xdr:colOff>105970</xdr:colOff>
      <xdr:row>65</xdr:row>
      <xdr:rowOff>25431</xdr:rowOff>
    </xdr:to>
    <xdr:sp macro="" textlink="">
      <xdr:nvSpPr>
        <xdr:cNvPr id="9" name="フローチャート: 結合子 37">
          <a:extLst>
            <a:ext uri="{FF2B5EF4-FFF2-40B4-BE49-F238E27FC236}">
              <a16:creationId xmlns:a16="http://schemas.microsoft.com/office/drawing/2014/main" id="{00000000-0008-0000-0000-000009000000}"/>
            </a:ext>
          </a:extLst>
        </xdr:cNvPr>
        <xdr:cNvSpPr>
          <a:spLocks noGrp="1"/>
        </xdr:cNvSpPr>
      </xdr:nvSpPr>
      <xdr:spPr>
        <a:xfrm>
          <a:off x="8700135" y="11846560"/>
          <a:ext cx="215900" cy="20447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5</a:t>
          </a:r>
        </a:p>
      </xdr:txBody>
    </xdr:sp>
    <xdr:clientData/>
  </xdr:twoCellAnchor>
  <xdr:twoCellAnchor editAs="oneCell">
    <xdr:from>
      <xdr:col>35</xdr:col>
      <xdr:colOff>130417</xdr:colOff>
      <xdr:row>64</xdr:row>
      <xdr:rowOff>11838</xdr:rowOff>
    </xdr:from>
    <xdr:to>
      <xdr:col>36</xdr:col>
      <xdr:colOff>108292</xdr:colOff>
      <xdr:row>65</xdr:row>
      <xdr:rowOff>25431</xdr:rowOff>
    </xdr:to>
    <xdr:sp macro="" textlink="">
      <xdr:nvSpPr>
        <xdr:cNvPr id="10" name="フローチャート: 結合子 38">
          <a:extLst>
            <a:ext uri="{FF2B5EF4-FFF2-40B4-BE49-F238E27FC236}">
              <a16:creationId xmlns:a16="http://schemas.microsoft.com/office/drawing/2014/main" id="{00000000-0008-0000-0000-00000A000000}"/>
            </a:ext>
          </a:extLst>
        </xdr:cNvPr>
        <xdr:cNvSpPr>
          <a:spLocks noGrp="1"/>
        </xdr:cNvSpPr>
      </xdr:nvSpPr>
      <xdr:spPr>
        <a:xfrm>
          <a:off x="8464550" y="11846560"/>
          <a:ext cx="215900" cy="20447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4</a:t>
          </a:r>
        </a:p>
      </xdr:txBody>
    </xdr:sp>
    <xdr:clientData/>
  </xdr:twoCellAnchor>
  <xdr:twoCellAnchor editAs="oneCell">
    <xdr:from>
      <xdr:col>34</xdr:col>
      <xdr:colOff>132741</xdr:colOff>
      <xdr:row>64</xdr:row>
      <xdr:rowOff>11838</xdr:rowOff>
    </xdr:from>
    <xdr:to>
      <xdr:col>35</xdr:col>
      <xdr:colOff>110615</xdr:colOff>
      <xdr:row>65</xdr:row>
      <xdr:rowOff>25431</xdr:rowOff>
    </xdr:to>
    <xdr:sp macro="" textlink="">
      <xdr:nvSpPr>
        <xdr:cNvPr id="11" name="フローチャート: 結合子 39">
          <a:extLst>
            <a:ext uri="{FF2B5EF4-FFF2-40B4-BE49-F238E27FC236}">
              <a16:creationId xmlns:a16="http://schemas.microsoft.com/office/drawing/2014/main" id="{00000000-0008-0000-0000-00000B000000}"/>
            </a:ext>
          </a:extLst>
        </xdr:cNvPr>
        <xdr:cNvSpPr>
          <a:spLocks noGrp="1"/>
        </xdr:cNvSpPr>
      </xdr:nvSpPr>
      <xdr:spPr>
        <a:xfrm>
          <a:off x="8228965" y="11846560"/>
          <a:ext cx="215900" cy="20447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3</a:t>
          </a:r>
        </a:p>
      </xdr:txBody>
    </xdr:sp>
    <xdr:clientData/>
  </xdr:twoCellAnchor>
  <xdr:twoCellAnchor editAs="oneCell">
    <xdr:from>
      <xdr:col>33</xdr:col>
      <xdr:colOff>135064</xdr:colOff>
      <xdr:row>64</xdr:row>
      <xdr:rowOff>11838</xdr:rowOff>
    </xdr:from>
    <xdr:to>
      <xdr:col>34</xdr:col>
      <xdr:colOff>112939</xdr:colOff>
      <xdr:row>65</xdr:row>
      <xdr:rowOff>25431</xdr:rowOff>
    </xdr:to>
    <xdr:sp macro="" textlink="">
      <xdr:nvSpPr>
        <xdr:cNvPr id="12" name="フローチャート: 結合子 40">
          <a:extLst>
            <a:ext uri="{FF2B5EF4-FFF2-40B4-BE49-F238E27FC236}">
              <a16:creationId xmlns:a16="http://schemas.microsoft.com/office/drawing/2014/main" id="{00000000-0008-0000-0000-00000C000000}"/>
            </a:ext>
          </a:extLst>
        </xdr:cNvPr>
        <xdr:cNvSpPr>
          <a:spLocks noGrp="1"/>
        </xdr:cNvSpPr>
      </xdr:nvSpPr>
      <xdr:spPr>
        <a:xfrm>
          <a:off x="7992745" y="11846560"/>
          <a:ext cx="215900" cy="20447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2</a:t>
          </a:r>
        </a:p>
      </xdr:txBody>
    </xdr:sp>
    <xdr:clientData/>
  </xdr:twoCellAnchor>
  <xdr:twoCellAnchor editAs="oneCell">
    <xdr:from>
      <xdr:col>32</xdr:col>
      <xdr:colOff>137388</xdr:colOff>
      <xdr:row>64</xdr:row>
      <xdr:rowOff>11838</xdr:rowOff>
    </xdr:from>
    <xdr:to>
      <xdr:col>33</xdr:col>
      <xdr:colOff>115262</xdr:colOff>
      <xdr:row>65</xdr:row>
      <xdr:rowOff>25431</xdr:rowOff>
    </xdr:to>
    <xdr:sp macro="" textlink="">
      <xdr:nvSpPr>
        <xdr:cNvPr id="13" name="フローチャート: 結合子 41">
          <a:extLst>
            <a:ext uri="{FF2B5EF4-FFF2-40B4-BE49-F238E27FC236}">
              <a16:creationId xmlns:a16="http://schemas.microsoft.com/office/drawing/2014/main" id="{00000000-0008-0000-0000-00000D000000}"/>
            </a:ext>
          </a:extLst>
        </xdr:cNvPr>
        <xdr:cNvSpPr>
          <a:spLocks noGrp="1"/>
        </xdr:cNvSpPr>
      </xdr:nvSpPr>
      <xdr:spPr>
        <a:xfrm>
          <a:off x="7757160" y="11846560"/>
          <a:ext cx="215900" cy="20447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algn="ctr">
            <a:buNone/>
          </a:pPr>
          <a:r>
            <a:rPr sz="1200" b="1">
              <a:solidFill>
                <a:schemeClr val="bg1"/>
              </a:solidFill>
            </a:rPr>
            <a:t>1</a:t>
          </a:r>
        </a:p>
      </xdr:txBody>
    </xdr:sp>
    <xdr:clientData/>
  </xdr:twoCellAnchor>
  <xdr:twoCellAnchor editAs="oneCell">
    <xdr:from>
      <xdr:col>30</xdr:col>
      <xdr:colOff>142110</xdr:colOff>
      <xdr:row>232</xdr:row>
      <xdr:rowOff>50830</xdr:rowOff>
    </xdr:from>
    <xdr:to>
      <xdr:col>41</xdr:col>
      <xdr:colOff>16329</xdr:colOff>
      <xdr:row>245</xdr:row>
      <xdr:rowOff>163941</xdr:rowOff>
    </xdr:to>
    <xdr:sp macro="" textlink="">
      <xdr:nvSpPr>
        <xdr:cNvPr id="14" name="正方形/長方形 46">
          <a:extLst>
            <a:ext uri="{FF2B5EF4-FFF2-40B4-BE49-F238E27FC236}">
              <a16:creationId xmlns:a16="http://schemas.microsoft.com/office/drawing/2014/main" id="{00000000-0008-0000-0000-00000E000000}"/>
            </a:ext>
          </a:extLst>
        </xdr:cNvPr>
        <xdr:cNvSpPr>
          <a:spLocks noGrp="1"/>
        </xdr:cNvSpPr>
      </xdr:nvSpPr>
      <xdr:spPr>
        <a:xfrm>
          <a:off x="7285355" y="43348910"/>
          <a:ext cx="2493645" cy="258953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30</xdr:col>
      <xdr:colOff>19942</xdr:colOff>
      <xdr:row>231</xdr:row>
      <xdr:rowOff>169278</xdr:rowOff>
    </xdr:from>
    <xdr:to>
      <xdr:col>30</xdr:col>
      <xdr:colOff>235942</xdr:colOff>
      <xdr:row>232</xdr:row>
      <xdr:rowOff>182872</xdr:rowOff>
    </xdr:to>
    <xdr:sp macro="" textlink="">
      <xdr:nvSpPr>
        <xdr:cNvPr id="15" name="フローチャート: 結合子 47">
          <a:extLst>
            <a:ext uri="{FF2B5EF4-FFF2-40B4-BE49-F238E27FC236}">
              <a16:creationId xmlns:a16="http://schemas.microsoft.com/office/drawing/2014/main" id="{00000000-0008-0000-0000-00000F000000}"/>
            </a:ext>
          </a:extLst>
        </xdr:cNvPr>
        <xdr:cNvSpPr>
          <a:spLocks noGrp="1"/>
        </xdr:cNvSpPr>
      </xdr:nvSpPr>
      <xdr:spPr>
        <a:xfrm>
          <a:off x="7163435" y="43276520"/>
          <a:ext cx="215900" cy="203835"/>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wrap="none" anchor="ctr"/>
        <a:lstStyle/>
        <a:p>
          <a:pPr algn="ctr">
            <a:buNone/>
          </a:pPr>
          <a:r>
            <a:rPr sz="1200" b="1">
              <a:solidFill>
                <a:schemeClr val="bg1"/>
              </a:solidFill>
            </a:rPr>
            <a:t>10</a:t>
          </a:r>
        </a:p>
      </xdr:txBody>
    </xdr:sp>
    <xdr:clientData/>
  </xdr:twoCellAnchor>
  <xdr:twoCellAnchor editAs="oneCell">
    <xdr:from>
      <xdr:col>20</xdr:col>
      <xdr:colOff>1305</xdr:colOff>
      <xdr:row>208</xdr:row>
      <xdr:rowOff>133657</xdr:rowOff>
    </xdr:from>
    <xdr:to>
      <xdr:col>41</xdr:col>
      <xdr:colOff>33129</xdr:colOff>
      <xdr:row>224</xdr:row>
      <xdr:rowOff>173935</xdr:rowOff>
    </xdr:to>
    <xdr:sp macro="" textlink="">
      <xdr:nvSpPr>
        <xdr:cNvPr id="16" name="正方形/長方形 57">
          <a:extLst>
            <a:ext uri="{FF2B5EF4-FFF2-40B4-BE49-F238E27FC236}">
              <a16:creationId xmlns:a16="http://schemas.microsoft.com/office/drawing/2014/main" id="{00000000-0008-0000-0000-000010000000}"/>
            </a:ext>
          </a:extLst>
        </xdr:cNvPr>
        <xdr:cNvSpPr>
          <a:spLocks noGrp="1"/>
        </xdr:cNvSpPr>
      </xdr:nvSpPr>
      <xdr:spPr>
        <a:xfrm>
          <a:off x="4763770" y="38859460"/>
          <a:ext cx="5032375" cy="308800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19</xdr:col>
      <xdr:colOff>119334</xdr:colOff>
      <xdr:row>208</xdr:row>
      <xdr:rowOff>53322</xdr:rowOff>
    </xdr:from>
    <xdr:to>
      <xdr:col>20</xdr:col>
      <xdr:colOff>95138</xdr:colOff>
      <xdr:row>209</xdr:row>
      <xdr:rowOff>66916</xdr:rowOff>
    </xdr:to>
    <xdr:sp macro="" textlink="">
      <xdr:nvSpPr>
        <xdr:cNvPr id="17" name="フローチャート: 結合子 58">
          <a:extLst>
            <a:ext uri="{FF2B5EF4-FFF2-40B4-BE49-F238E27FC236}">
              <a16:creationId xmlns:a16="http://schemas.microsoft.com/office/drawing/2014/main" id="{00000000-0008-0000-0000-000011000000}"/>
            </a:ext>
          </a:extLst>
        </xdr:cNvPr>
        <xdr:cNvSpPr>
          <a:spLocks noGrp="1"/>
        </xdr:cNvSpPr>
      </xdr:nvSpPr>
      <xdr:spPr>
        <a:xfrm>
          <a:off x="4643120" y="38778815"/>
          <a:ext cx="213995" cy="20447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wrap="none" anchor="ctr"/>
        <a:lstStyle/>
        <a:p>
          <a:pPr algn="ctr">
            <a:buNone/>
          </a:pPr>
          <a:r>
            <a:rPr sz="1200" b="1">
              <a:solidFill>
                <a:schemeClr val="bg1"/>
              </a:solidFill>
            </a:rPr>
            <a:t>9</a:t>
          </a:r>
        </a:p>
      </xdr:txBody>
    </xdr:sp>
    <xdr:clientData/>
  </xdr:twoCellAnchor>
  <xdr:twoCellAnchor editAs="oneCell">
    <xdr:from>
      <xdr:col>32</xdr:col>
      <xdr:colOff>7640</xdr:colOff>
      <xdr:row>262</xdr:row>
      <xdr:rowOff>106859</xdr:rowOff>
    </xdr:from>
    <xdr:to>
      <xdr:col>41</xdr:col>
      <xdr:colOff>36635</xdr:colOff>
      <xdr:row>264</xdr:row>
      <xdr:rowOff>100853</xdr:rowOff>
    </xdr:to>
    <xdr:sp macro="" textlink="">
      <xdr:nvSpPr>
        <xdr:cNvPr id="18" name="正方形/長方形 63">
          <a:extLst>
            <a:ext uri="{FF2B5EF4-FFF2-40B4-BE49-F238E27FC236}">
              <a16:creationId xmlns:a16="http://schemas.microsoft.com/office/drawing/2014/main" id="{00000000-0008-0000-0000-000012000000}"/>
            </a:ext>
          </a:extLst>
        </xdr:cNvPr>
        <xdr:cNvSpPr>
          <a:spLocks noGrp="1"/>
        </xdr:cNvSpPr>
      </xdr:nvSpPr>
      <xdr:spPr>
        <a:xfrm>
          <a:off x="7627620" y="49119790"/>
          <a:ext cx="2171700" cy="37465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31</xdr:col>
      <xdr:colOff>120796</xdr:colOff>
      <xdr:row>262</xdr:row>
      <xdr:rowOff>23602</xdr:rowOff>
    </xdr:from>
    <xdr:to>
      <xdr:col>32</xdr:col>
      <xdr:colOff>101472</xdr:colOff>
      <xdr:row>263</xdr:row>
      <xdr:rowOff>37195</xdr:rowOff>
    </xdr:to>
    <xdr:sp macro="" textlink="">
      <xdr:nvSpPr>
        <xdr:cNvPr id="19" name="フローチャート: 結合子 64">
          <a:extLst>
            <a:ext uri="{FF2B5EF4-FFF2-40B4-BE49-F238E27FC236}">
              <a16:creationId xmlns:a16="http://schemas.microsoft.com/office/drawing/2014/main" id="{00000000-0008-0000-0000-000013000000}"/>
            </a:ext>
          </a:extLst>
        </xdr:cNvPr>
        <xdr:cNvSpPr>
          <a:spLocks noGrp="1"/>
        </xdr:cNvSpPr>
      </xdr:nvSpPr>
      <xdr:spPr>
        <a:xfrm>
          <a:off x="7502525" y="49036605"/>
          <a:ext cx="218440" cy="203835"/>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wrap="none" anchor="ctr"/>
        <a:lstStyle/>
        <a:p>
          <a:pPr algn="ctr">
            <a:buNone/>
          </a:pPr>
          <a:r>
            <a:rPr sz="1200" b="1">
              <a:solidFill>
                <a:schemeClr val="bg1"/>
              </a:solidFill>
            </a:rPr>
            <a:t>11</a:t>
          </a:r>
        </a:p>
      </xdr:txBody>
    </xdr:sp>
    <xdr:clientData/>
  </xdr:twoCellAnchor>
  <xdr:twoCellAnchor editAs="oneCell">
    <xdr:from>
      <xdr:col>9</xdr:col>
      <xdr:colOff>36215</xdr:colOff>
      <xdr:row>293</xdr:row>
      <xdr:rowOff>17849</xdr:rowOff>
    </xdr:from>
    <xdr:to>
      <xdr:col>19</xdr:col>
      <xdr:colOff>78828</xdr:colOff>
      <xdr:row>298</xdr:row>
      <xdr:rowOff>124809</xdr:rowOff>
    </xdr:to>
    <xdr:sp macro="" textlink="">
      <xdr:nvSpPr>
        <xdr:cNvPr id="20" name="正方形/長方形 66">
          <a:extLst>
            <a:ext uri="{FF2B5EF4-FFF2-40B4-BE49-F238E27FC236}">
              <a16:creationId xmlns:a16="http://schemas.microsoft.com/office/drawing/2014/main" id="{00000000-0008-0000-0000-000014000000}"/>
            </a:ext>
          </a:extLst>
        </xdr:cNvPr>
        <xdr:cNvSpPr>
          <a:spLocks noGrp="1"/>
        </xdr:cNvSpPr>
      </xdr:nvSpPr>
      <xdr:spPr>
        <a:xfrm>
          <a:off x="2179320" y="54616350"/>
          <a:ext cx="2423795" cy="105918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8</xdr:col>
      <xdr:colOff>149371</xdr:colOff>
      <xdr:row>292</xdr:row>
      <xdr:rowOff>131662</xdr:rowOff>
    </xdr:from>
    <xdr:to>
      <xdr:col>9</xdr:col>
      <xdr:colOff>130047</xdr:colOff>
      <xdr:row>293</xdr:row>
      <xdr:rowOff>145255</xdr:rowOff>
    </xdr:to>
    <xdr:sp macro="" textlink="">
      <xdr:nvSpPr>
        <xdr:cNvPr id="21" name="フローチャート: 結合子 67">
          <a:extLst>
            <a:ext uri="{FF2B5EF4-FFF2-40B4-BE49-F238E27FC236}">
              <a16:creationId xmlns:a16="http://schemas.microsoft.com/office/drawing/2014/main" id="{00000000-0008-0000-0000-000015000000}"/>
            </a:ext>
          </a:extLst>
        </xdr:cNvPr>
        <xdr:cNvSpPr>
          <a:spLocks noGrp="1"/>
        </xdr:cNvSpPr>
      </xdr:nvSpPr>
      <xdr:spPr>
        <a:xfrm>
          <a:off x="2054225" y="54539515"/>
          <a:ext cx="218440" cy="203835"/>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wrap="none" anchor="ctr"/>
        <a:lstStyle/>
        <a:p>
          <a:pPr algn="ctr">
            <a:buNone/>
          </a:pPr>
          <a:r>
            <a:rPr sz="1200" b="1">
              <a:solidFill>
                <a:schemeClr val="bg1"/>
              </a:solidFill>
            </a:rPr>
            <a:t>1</a:t>
          </a:r>
        </a:p>
      </xdr:txBody>
    </xdr:sp>
    <xdr:clientData/>
  </xdr:twoCellAnchor>
  <xdr:twoCellAnchor editAs="oneCell">
    <xdr:from>
      <xdr:col>24</xdr:col>
      <xdr:colOff>213577</xdr:colOff>
      <xdr:row>293</xdr:row>
      <xdr:rowOff>17849</xdr:rowOff>
    </xdr:from>
    <xdr:to>
      <xdr:col>35</xdr:col>
      <xdr:colOff>19706</xdr:colOff>
      <xdr:row>297</xdr:row>
      <xdr:rowOff>72258</xdr:rowOff>
    </xdr:to>
    <xdr:sp macro="" textlink="">
      <xdr:nvSpPr>
        <xdr:cNvPr id="22" name="正方形/長方形 72">
          <a:extLst>
            <a:ext uri="{FF2B5EF4-FFF2-40B4-BE49-F238E27FC236}">
              <a16:creationId xmlns:a16="http://schemas.microsoft.com/office/drawing/2014/main" id="{00000000-0008-0000-0000-000016000000}"/>
            </a:ext>
          </a:extLst>
        </xdr:cNvPr>
        <xdr:cNvSpPr>
          <a:spLocks noGrp="1"/>
        </xdr:cNvSpPr>
      </xdr:nvSpPr>
      <xdr:spPr>
        <a:xfrm>
          <a:off x="5928360" y="54616350"/>
          <a:ext cx="2425700" cy="81597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24</xdr:col>
      <xdr:colOff>90250</xdr:colOff>
      <xdr:row>292</xdr:row>
      <xdr:rowOff>131662</xdr:rowOff>
    </xdr:from>
    <xdr:to>
      <xdr:col>25</xdr:col>
      <xdr:colOff>70926</xdr:colOff>
      <xdr:row>293</xdr:row>
      <xdr:rowOff>145255</xdr:rowOff>
    </xdr:to>
    <xdr:sp macro="" textlink="">
      <xdr:nvSpPr>
        <xdr:cNvPr id="23" name="フローチャート: 結合子 73">
          <a:extLst>
            <a:ext uri="{FF2B5EF4-FFF2-40B4-BE49-F238E27FC236}">
              <a16:creationId xmlns:a16="http://schemas.microsoft.com/office/drawing/2014/main" id="{00000000-0008-0000-0000-000017000000}"/>
            </a:ext>
          </a:extLst>
        </xdr:cNvPr>
        <xdr:cNvSpPr>
          <a:spLocks noGrp="1"/>
        </xdr:cNvSpPr>
      </xdr:nvSpPr>
      <xdr:spPr>
        <a:xfrm>
          <a:off x="5805170" y="54539515"/>
          <a:ext cx="218440" cy="203835"/>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wrap="none" anchor="ctr"/>
        <a:lstStyle/>
        <a:p>
          <a:pPr algn="ctr">
            <a:buNone/>
          </a:pPr>
          <a:r>
            <a:rPr sz="1200" b="1">
              <a:solidFill>
                <a:schemeClr val="bg1"/>
              </a:solidFill>
            </a:rPr>
            <a:t>2</a:t>
          </a:r>
        </a:p>
      </xdr:txBody>
    </xdr:sp>
    <xdr:clientData/>
  </xdr:twoCellAnchor>
  <xdr:twoCellAnchor editAs="oneCell">
    <xdr:from>
      <xdr:col>35</xdr:col>
      <xdr:colOff>17719</xdr:colOff>
      <xdr:row>291</xdr:row>
      <xdr:rowOff>149228</xdr:rowOff>
    </xdr:from>
    <xdr:to>
      <xdr:col>41</xdr:col>
      <xdr:colOff>1</xdr:colOff>
      <xdr:row>293</xdr:row>
      <xdr:rowOff>95250</xdr:rowOff>
    </xdr:to>
    <xdr:sp macro="" textlink="">
      <xdr:nvSpPr>
        <xdr:cNvPr id="24" name="正方形/長方形 79">
          <a:extLst>
            <a:ext uri="{FF2B5EF4-FFF2-40B4-BE49-F238E27FC236}">
              <a16:creationId xmlns:a16="http://schemas.microsoft.com/office/drawing/2014/main" id="{00000000-0008-0000-0000-000018000000}"/>
            </a:ext>
          </a:extLst>
        </xdr:cNvPr>
        <xdr:cNvSpPr>
          <a:spLocks noGrp="1"/>
        </xdr:cNvSpPr>
      </xdr:nvSpPr>
      <xdr:spPr>
        <a:xfrm>
          <a:off x="8351520" y="54366795"/>
          <a:ext cx="1411605" cy="32702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anchor="t"/>
        <a:lstStyle/>
        <a:p>
          <a:pPr algn="l">
            <a:buNone/>
          </a:pPr>
          <a:endParaRPr/>
        </a:p>
      </xdr:txBody>
    </xdr:sp>
    <xdr:clientData/>
  </xdr:twoCellAnchor>
  <xdr:twoCellAnchor editAs="oneCell">
    <xdr:from>
      <xdr:col>34</xdr:col>
      <xdr:colOff>130874</xdr:colOff>
      <xdr:row>291</xdr:row>
      <xdr:rowOff>65972</xdr:rowOff>
    </xdr:from>
    <xdr:to>
      <xdr:col>35</xdr:col>
      <xdr:colOff>111550</xdr:colOff>
      <xdr:row>292</xdr:row>
      <xdr:rowOff>79565</xdr:rowOff>
    </xdr:to>
    <xdr:sp macro="" textlink="">
      <xdr:nvSpPr>
        <xdr:cNvPr id="25" name="フローチャート: 結合子 80">
          <a:extLst>
            <a:ext uri="{FF2B5EF4-FFF2-40B4-BE49-F238E27FC236}">
              <a16:creationId xmlns:a16="http://schemas.microsoft.com/office/drawing/2014/main" id="{00000000-0008-0000-0000-000019000000}"/>
            </a:ext>
          </a:extLst>
        </xdr:cNvPr>
        <xdr:cNvSpPr>
          <a:spLocks noGrp="1"/>
        </xdr:cNvSpPr>
      </xdr:nvSpPr>
      <xdr:spPr>
        <a:xfrm>
          <a:off x="8227060" y="54282975"/>
          <a:ext cx="218440" cy="20447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wrap="none" anchor="ctr"/>
        <a:lstStyle/>
        <a:p>
          <a:pPr algn="ctr">
            <a:buNone/>
          </a:pPr>
          <a:r>
            <a:rPr sz="1200" b="1">
              <a:solidFill>
                <a:schemeClr val="bg1"/>
              </a:solidFill>
            </a:rPr>
            <a:t>3</a:t>
          </a:r>
        </a:p>
      </xdr:txBody>
    </xdr:sp>
    <xdr:clientData/>
  </xdr:twoCellAnchor>
  <xdr:twoCellAnchor editAs="oneCell">
    <xdr:from>
      <xdr:col>4</xdr:col>
      <xdr:colOff>0</xdr:colOff>
      <xdr:row>178</xdr:row>
      <xdr:rowOff>0</xdr:rowOff>
    </xdr:from>
    <xdr:to>
      <xdr:col>41</xdr:col>
      <xdr:colOff>0</xdr:colOff>
      <xdr:row>194</xdr:row>
      <xdr:rowOff>8795</xdr:rowOff>
    </xdr:to>
    <xdr:pic>
      <xdr:nvPicPr>
        <xdr:cNvPr id="26" name="/xl/media/image1.png">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
        <a:stretch>
          <a:fillRect/>
        </a:stretch>
      </xdr:blipFill>
      <xdr:spPr>
        <a:xfrm>
          <a:off x="952500" y="33224470"/>
          <a:ext cx="8810625" cy="3056255"/>
        </a:xfrm>
        <a:prstGeom prst="rect">
          <a:avLst/>
        </a:prstGeom>
      </xdr:spPr>
    </xdr:pic>
    <xdr:clientData/>
  </xdr:twoCellAnchor>
  <xdr:twoCellAnchor editAs="oneCell">
    <xdr:from>
      <xdr:col>7</xdr:col>
      <xdr:colOff>175075</xdr:colOff>
      <xdr:row>85</xdr:row>
      <xdr:rowOff>47145</xdr:rowOff>
    </xdr:from>
    <xdr:to>
      <xdr:col>33</xdr:col>
      <xdr:colOff>170962</xdr:colOff>
      <xdr:row>104</xdr:row>
      <xdr:rowOff>135615</xdr:rowOff>
    </xdr:to>
    <xdr:pic>
      <xdr:nvPicPr>
        <xdr:cNvPr id="27" name="/xl/media/image2.png">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stretch>
          <a:fillRect/>
        </a:stretch>
      </xdr:blipFill>
      <xdr:spPr>
        <a:xfrm>
          <a:off x="1841500" y="15773400"/>
          <a:ext cx="6187440" cy="3707765"/>
        </a:xfrm>
        <a:prstGeom prst="rect">
          <a:avLst/>
        </a:prstGeom>
      </xdr:spPr>
    </xdr:pic>
    <xdr:clientData/>
  </xdr:twoCellAnchor>
  <xdr:twoCellAnchor editAs="oneCell">
    <xdr:from>
      <xdr:col>7</xdr:col>
      <xdr:colOff>168896</xdr:colOff>
      <xdr:row>107</xdr:row>
      <xdr:rowOff>51251</xdr:rowOff>
    </xdr:from>
    <xdr:to>
      <xdr:col>33</xdr:col>
      <xdr:colOff>170962</xdr:colOff>
      <xdr:row>127</xdr:row>
      <xdr:rowOff>20946</xdr:rowOff>
    </xdr:to>
    <xdr:pic>
      <xdr:nvPicPr>
        <xdr:cNvPr id="28" name="/xl/media/image4.png">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3"/>
        <a:stretch>
          <a:fillRect/>
        </a:stretch>
      </xdr:blipFill>
      <xdr:spPr>
        <a:xfrm>
          <a:off x="1835150" y="19858990"/>
          <a:ext cx="6193790" cy="3779520"/>
        </a:xfrm>
        <a:prstGeom prst="rect">
          <a:avLst/>
        </a:prstGeom>
      </xdr:spPr>
    </xdr:pic>
    <xdr:clientData/>
  </xdr:twoCellAnchor>
  <xdr:twoCellAnchor editAs="oneCell">
    <xdr:from>
      <xdr:col>7</xdr:col>
      <xdr:colOff>168517</xdr:colOff>
      <xdr:row>129</xdr:row>
      <xdr:rowOff>15633</xdr:rowOff>
    </xdr:from>
    <xdr:to>
      <xdr:col>33</xdr:col>
      <xdr:colOff>174772</xdr:colOff>
      <xdr:row>146</xdr:row>
      <xdr:rowOff>132404</xdr:rowOff>
    </xdr:to>
    <xdr:pic>
      <xdr:nvPicPr>
        <xdr:cNvPr id="29" name="/xl/media/image6.png">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4"/>
        <a:stretch>
          <a:fillRect/>
        </a:stretch>
      </xdr:blipFill>
      <xdr:spPr>
        <a:xfrm>
          <a:off x="1835150" y="24014430"/>
          <a:ext cx="6197600" cy="3355340"/>
        </a:xfrm>
        <a:prstGeom prst="rect">
          <a:avLst/>
        </a:prstGeom>
      </xdr:spPr>
    </xdr:pic>
    <xdr:clientData/>
  </xdr:twoCellAnchor>
  <xdr:twoCellAnchor editAs="oneCell">
    <xdr:from>
      <xdr:col>7</xdr:col>
      <xdr:colOff>172327</xdr:colOff>
      <xdr:row>149</xdr:row>
      <xdr:rowOff>48045</xdr:rowOff>
    </xdr:from>
    <xdr:to>
      <xdr:col>33</xdr:col>
      <xdr:colOff>170962</xdr:colOff>
      <xdr:row>167</xdr:row>
      <xdr:rowOff>57775</xdr:rowOff>
    </xdr:to>
    <xdr:pic>
      <xdr:nvPicPr>
        <xdr:cNvPr id="30" name="/xl/media/image8.png">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5"/>
        <a:stretch>
          <a:fillRect/>
        </a:stretch>
      </xdr:blipFill>
      <xdr:spPr>
        <a:xfrm>
          <a:off x="1838960" y="27747595"/>
          <a:ext cx="6189980" cy="3438525"/>
        </a:xfrm>
        <a:prstGeom prst="rect">
          <a:avLst/>
        </a:prstGeom>
      </xdr:spPr>
    </xdr:pic>
    <xdr:clientData/>
  </xdr:twoCellAnchor>
  <xdr:twoCellAnchor editAs="oneCell">
    <xdr:from>
      <xdr:col>23</xdr:col>
      <xdr:colOff>0</xdr:colOff>
      <xdr:row>64</xdr:row>
      <xdr:rowOff>0</xdr:rowOff>
    </xdr:from>
    <xdr:to>
      <xdr:col>36</xdr:col>
      <xdr:colOff>231914</xdr:colOff>
      <xdr:row>71</xdr:row>
      <xdr:rowOff>102381</xdr:rowOff>
    </xdr:to>
    <xdr:pic>
      <xdr:nvPicPr>
        <xdr:cNvPr id="31" name="/xl/media/image11.png">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6"/>
        <a:stretch>
          <a:fillRect/>
        </a:stretch>
      </xdr:blipFill>
      <xdr:spPr>
        <a:xfrm>
          <a:off x="5476875" y="11835130"/>
          <a:ext cx="3327400" cy="1435735"/>
        </a:xfrm>
        <a:prstGeom prst="rect">
          <a:avLst/>
        </a:prstGeom>
      </xdr:spPr>
    </xdr:pic>
    <xdr:clientData/>
  </xdr:twoCellAnchor>
  <xdr:twoCellAnchor editAs="oneCell">
    <xdr:from>
      <xdr:col>4</xdr:col>
      <xdr:colOff>0</xdr:colOff>
      <xdr:row>230</xdr:row>
      <xdr:rowOff>47625</xdr:rowOff>
    </xdr:from>
    <xdr:to>
      <xdr:col>41</xdr:col>
      <xdr:colOff>0</xdr:colOff>
      <xdr:row>246</xdr:row>
      <xdr:rowOff>56420</xdr:rowOff>
    </xdr:to>
    <xdr:pic>
      <xdr:nvPicPr>
        <xdr:cNvPr id="32" name="/xl/media/image1.png">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
        <a:stretch>
          <a:fillRect/>
        </a:stretch>
      </xdr:blipFill>
      <xdr:spPr>
        <a:xfrm>
          <a:off x="952500" y="42964735"/>
          <a:ext cx="8810625" cy="3056255"/>
        </a:xfrm>
        <a:prstGeom prst="rect">
          <a:avLst/>
        </a:prstGeom>
      </xdr:spPr>
    </xdr:pic>
    <xdr:clientData/>
  </xdr:twoCellAnchor>
  <xdr:twoCellAnchor editAs="oneCell">
    <xdr:from>
      <xdr:col>4</xdr:col>
      <xdr:colOff>0</xdr:colOff>
      <xdr:row>257</xdr:row>
      <xdr:rowOff>198782</xdr:rowOff>
    </xdr:from>
    <xdr:to>
      <xdr:col>23</xdr:col>
      <xdr:colOff>163286</xdr:colOff>
      <xdr:row>268</xdr:row>
      <xdr:rowOff>184176</xdr:rowOff>
    </xdr:to>
    <xdr:pic>
      <xdr:nvPicPr>
        <xdr:cNvPr id="33" name="/xl/media/image14.png">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7"/>
        <a:stretch>
          <a:fillRect/>
        </a:stretch>
      </xdr:blipFill>
      <xdr:spPr>
        <a:xfrm>
          <a:off x="952500" y="48251110"/>
          <a:ext cx="4687570" cy="2089150"/>
        </a:xfrm>
        <a:prstGeom prst="rect">
          <a:avLst/>
        </a:prstGeom>
      </xdr:spPr>
    </xdr:pic>
    <xdr:clientData/>
  </xdr:twoCellAnchor>
  <xdr:twoCellAnchor editAs="oneCell">
    <xdr:from>
      <xdr:col>24</xdr:col>
      <xdr:colOff>112059</xdr:colOff>
      <xdr:row>257</xdr:row>
      <xdr:rowOff>198782</xdr:rowOff>
    </xdr:from>
    <xdr:to>
      <xdr:col>41</xdr:col>
      <xdr:colOff>0</xdr:colOff>
      <xdr:row>268</xdr:row>
      <xdr:rowOff>184176</xdr:rowOff>
    </xdr:to>
    <xdr:pic>
      <xdr:nvPicPr>
        <xdr:cNvPr id="34" name="/xl/media/image14.png">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7"/>
        <a:stretch>
          <a:fillRect/>
        </a:stretch>
      </xdr:blipFill>
      <xdr:spPr>
        <a:xfrm>
          <a:off x="5826760" y="48251110"/>
          <a:ext cx="3936365" cy="2089150"/>
        </a:xfrm>
        <a:prstGeom prst="rect">
          <a:avLst/>
        </a:prstGeom>
      </xdr:spPr>
    </xdr:pic>
    <xdr:clientData/>
  </xdr:twoCellAnchor>
  <xdr:twoCellAnchor editAs="oneCell">
    <xdr:from>
      <xdr:col>23</xdr:col>
      <xdr:colOff>219941</xdr:colOff>
      <xdr:row>257</xdr:row>
      <xdr:rowOff>114335</xdr:rowOff>
    </xdr:from>
    <xdr:to>
      <xdr:col>24</xdr:col>
      <xdr:colOff>55405</xdr:colOff>
      <xdr:row>269</xdr:row>
      <xdr:rowOff>56125</xdr:rowOff>
    </xdr:to>
    <xdr:pic>
      <xdr:nvPicPr>
        <xdr:cNvPr id="35" name="/xl/media/image15.png">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8"/>
        <a:stretch>
          <a:fillRect/>
        </a:stretch>
      </xdr:blipFill>
      <xdr:spPr>
        <a:xfrm>
          <a:off x="5696585" y="48174910"/>
          <a:ext cx="73660" cy="2227580"/>
        </a:xfrm>
        <a:prstGeom prst="rect">
          <a:avLst/>
        </a:prstGeom>
      </xdr:spPr>
    </xdr:pic>
    <xdr:clientData/>
  </xdr:twoCellAnchor>
  <xdr:twoCellAnchor editAs="oneCell">
    <xdr:from>
      <xdr:col>4</xdr:col>
      <xdr:colOff>0</xdr:colOff>
      <xdr:row>291</xdr:row>
      <xdr:rowOff>0</xdr:rowOff>
    </xdr:from>
    <xdr:to>
      <xdr:col>40</xdr:col>
      <xdr:colOff>207818</xdr:colOff>
      <xdr:row>299</xdr:row>
      <xdr:rowOff>172560</xdr:rowOff>
    </xdr:to>
    <xdr:pic>
      <xdr:nvPicPr>
        <xdr:cNvPr id="36" name="/xl/media/image16.png">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9"/>
        <a:stretch>
          <a:fillRect/>
        </a:stretch>
      </xdr:blipFill>
      <xdr:spPr>
        <a:xfrm>
          <a:off x="952500" y="54217570"/>
          <a:ext cx="8780145" cy="16960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496467</xdr:colOff>
      <xdr:row>3</xdr:row>
      <xdr:rowOff>7327</xdr:rowOff>
    </xdr:from>
    <xdr:to>
      <xdr:col>4</xdr:col>
      <xdr:colOff>720585</xdr:colOff>
      <xdr:row>6</xdr:row>
      <xdr:rowOff>711282</xdr:rowOff>
    </xdr:to>
    <xdr:sp macro="" textlink="">
      <xdr:nvSpPr>
        <xdr:cNvPr id="2" name="左大かっこ 7">
          <a:extLst>
            <a:ext uri="{FF2B5EF4-FFF2-40B4-BE49-F238E27FC236}">
              <a16:creationId xmlns:a16="http://schemas.microsoft.com/office/drawing/2014/main" id="{00000000-0008-0000-0200-000002000000}"/>
            </a:ext>
          </a:extLst>
        </xdr:cNvPr>
        <xdr:cNvSpPr>
          <a:spLocks noGrp="1"/>
        </xdr:cNvSpPr>
      </xdr:nvSpPr>
      <xdr:spPr>
        <a:xfrm>
          <a:off x="10297160" y="1049655"/>
          <a:ext cx="224155" cy="2847340"/>
        </a:xfrm>
        <a:prstGeom prst="leftBracket">
          <a:avLst/>
        </a:prstGeom>
        <a:ln w="76200" cap="rnd">
          <a:solidFill>
            <a:schemeClr val="accent1">
              <a:lumMod val="60000"/>
              <a:lumOff val="40000"/>
            </a:schemeClr>
          </a:solidFill>
        </a:ln>
      </xdr:spPr>
      <xdr:style>
        <a:lnRef idx="1">
          <a:schemeClr val="accent1"/>
        </a:lnRef>
        <a:fillRef idx="0">
          <a:schemeClr val="accent1"/>
        </a:fillRef>
        <a:effectRef idx="0">
          <a:schemeClr val="accent1"/>
        </a:effectRef>
        <a:fontRef idx="minor">
          <a:schemeClr val="tx1"/>
        </a:fontRef>
      </xdr:style>
      <xdr:txBody>
        <a:bodyPr anchor="t"/>
        <a:lstStyle/>
        <a:p>
          <a:pPr algn="l">
            <a:buNone/>
          </a:pPr>
          <a:endParaRPr/>
        </a:p>
      </xdr:txBody>
    </xdr:sp>
    <xdr:clientData/>
  </xdr:twoCellAnchor>
  <xdr:twoCellAnchor editAs="oneCell">
    <xdr:from>
      <xdr:col>3</xdr:col>
      <xdr:colOff>180975</xdr:colOff>
      <xdr:row>4</xdr:row>
      <xdr:rowOff>371475</xdr:rowOff>
    </xdr:from>
    <xdr:to>
      <xdr:col>4</xdr:col>
      <xdr:colOff>523875</xdr:colOff>
      <xdr:row>4</xdr:row>
      <xdr:rowOff>371475</xdr:rowOff>
    </xdr:to>
    <xdr:sp macro="" textlink="">
      <xdr:nvSpPr>
        <xdr:cNvPr id="3" name="直線コネクタ 3">
          <a:extLst>
            <a:ext uri="{FF2B5EF4-FFF2-40B4-BE49-F238E27FC236}">
              <a16:creationId xmlns:a16="http://schemas.microsoft.com/office/drawing/2014/main" id="{00000000-0008-0000-0200-000003000000}"/>
            </a:ext>
          </a:extLst>
        </xdr:cNvPr>
        <xdr:cNvSpPr>
          <a:spLocks noGrp="1"/>
        </xdr:cNvSpPr>
      </xdr:nvSpPr>
      <xdr:spPr>
        <a:xfrm flipH="1">
          <a:off x="5638800" y="2128520"/>
          <a:ext cx="4686300" cy="0"/>
        </a:xfrm>
        <a:prstGeom prst="line">
          <a:avLst/>
        </a:prstGeom>
        <a:ln w="76200">
          <a:solidFill>
            <a:schemeClr val="accent1">
              <a:lumMod val="60000"/>
              <a:lumOff val="40000"/>
            </a:schemeClr>
          </a:solidFill>
          <a:tailEnd type="oval" w="med" len="med"/>
        </a:ln>
      </xdr:spPr>
      <xdr:style>
        <a:lnRef idx="1">
          <a:schemeClr val="accent1"/>
        </a:lnRef>
        <a:fillRef idx="0">
          <a:schemeClr val="accent1"/>
        </a:fillRef>
        <a:effectRef idx="0">
          <a:schemeClr val="accent1"/>
        </a:effectRef>
        <a:fontRef idx="minor">
          <a:schemeClr val="tx1"/>
        </a:fontRef>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84700</xdr:colOff>
      <xdr:row>1</xdr:row>
      <xdr:rowOff>189522</xdr:rowOff>
    </xdr:from>
    <xdr:to>
      <xdr:col>1</xdr:col>
      <xdr:colOff>3444715</xdr:colOff>
      <xdr:row>3</xdr:row>
      <xdr:rowOff>125088</xdr:rowOff>
    </xdr:to>
    <xdr:sp macro="" textlink="">
      <xdr:nvSpPr>
        <xdr:cNvPr id="2" name="吹き出し: 線 10">
          <a:extLst>
            <a:ext uri="{FF2B5EF4-FFF2-40B4-BE49-F238E27FC236}">
              <a16:creationId xmlns:a16="http://schemas.microsoft.com/office/drawing/2014/main" id="{00000000-0008-0000-0300-000002000000}"/>
            </a:ext>
          </a:extLst>
        </xdr:cNvPr>
        <xdr:cNvSpPr>
          <a:spLocks noGrp="1"/>
        </xdr:cNvSpPr>
      </xdr:nvSpPr>
      <xdr:spPr>
        <a:xfrm>
          <a:off x="284480" y="560705"/>
          <a:ext cx="3359785" cy="51689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選択した「補助対象事業枠」と「従業員数」の内容に応じて、「従業員数(レンジ)」を自動で表示します。</a:t>
          </a:r>
        </a:p>
      </xdr:txBody>
    </xdr:sp>
    <xdr:clientData/>
  </xdr:twoCellAnchor>
  <xdr:twoCellAnchor editAs="oneCell">
    <xdr:from>
      <xdr:col>1</xdr:col>
      <xdr:colOff>77311</xdr:colOff>
      <xdr:row>5</xdr:row>
      <xdr:rowOff>143940</xdr:rowOff>
    </xdr:from>
    <xdr:to>
      <xdr:col>1</xdr:col>
      <xdr:colOff>3429071</xdr:colOff>
      <xdr:row>7</xdr:row>
      <xdr:rowOff>354193</xdr:rowOff>
    </xdr:to>
    <xdr:sp macro="" textlink="">
      <xdr:nvSpPr>
        <xdr:cNvPr id="3" name="吹き出し: 線 10">
          <a:extLst>
            <a:ext uri="{FF2B5EF4-FFF2-40B4-BE49-F238E27FC236}">
              <a16:creationId xmlns:a16="http://schemas.microsoft.com/office/drawing/2014/main" id="{00000000-0008-0000-0300-000003000000}"/>
            </a:ext>
          </a:extLst>
        </xdr:cNvPr>
        <xdr:cNvSpPr>
          <a:spLocks noGrp="1"/>
        </xdr:cNvSpPr>
      </xdr:nvSpPr>
      <xdr:spPr>
        <a:xfrm>
          <a:off x="276860" y="1687830"/>
          <a:ext cx="3352165" cy="77279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選択した「補助対象事業枠」、「対象事業者の選択」、「地域別最低賃金引上げ特例要件適用有無」の内容に応じて、「補助率」を自動で表示します。</a:t>
          </a:r>
        </a:p>
      </xdr:txBody>
    </xdr:sp>
    <xdr:clientData/>
  </xdr:twoCellAnchor>
  <xdr:twoCellAnchor editAs="oneCell">
    <xdr:from>
      <xdr:col>1</xdr:col>
      <xdr:colOff>84700</xdr:colOff>
      <xdr:row>7</xdr:row>
      <xdr:rowOff>458171</xdr:rowOff>
    </xdr:from>
    <xdr:to>
      <xdr:col>1</xdr:col>
      <xdr:colOff>3439635</xdr:colOff>
      <xdr:row>9</xdr:row>
      <xdr:rowOff>179643</xdr:rowOff>
    </xdr:to>
    <xdr:sp macro="" textlink="">
      <xdr:nvSpPr>
        <xdr:cNvPr id="4" name="吹き出し: 線 10">
          <a:extLst>
            <a:ext uri="{FF2B5EF4-FFF2-40B4-BE49-F238E27FC236}">
              <a16:creationId xmlns:a16="http://schemas.microsoft.com/office/drawing/2014/main" id="{00000000-0008-0000-0300-000004000000}"/>
            </a:ext>
          </a:extLst>
        </xdr:cNvPr>
        <xdr:cNvSpPr>
          <a:spLocks noGrp="1"/>
        </xdr:cNvSpPr>
      </xdr:nvSpPr>
      <xdr:spPr>
        <a:xfrm>
          <a:off x="284480" y="2564765"/>
          <a:ext cx="3354705" cy="68834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選択した「補助対象事業枠」、「対象事業者の選択」、「賃上げ特例要件適用有無」の内容に応じて、「補助上限額」を自動で表示します。</a:t>
          </a:r>
        </a:p>
      </xdr:txBody>
    </xdr:sp>
    <xdr:clientData/>
  </xdr:twoCellAnchor>
  <xdr:twoCellAnchor editAs="oneCell">
    <xdr:from>
      <xdr:col>1</xdr:col>
      <xdr:colOff>77311</xdr:colOff>
      <xdr:row>10</xdr:row>
      <xdr:rowOff>17078</xdr:rowOff>
    </xdr:from>
    <xdr:to>
      <xdr:col>1</xdr:col>
      <xdr:colOff>3417641</xdr:colOff>
      <xdr:row>12</xdr:row>
      <xdr:rowOff>15459</xdr:rowOff>
    </xdr:to>
    <xdr:sp macro="" textlink="">
      <xdr:nvSpPr>
        <xdr:cNvPr id="5" name="吹き出し: 線 10">
          <a:extLst>
            <a:ext uri="{FF2B5EF4-FFF2-40B4-BE49-F238E27FC236}">
              <a16:creationId xmlns:a16="http://schemas.microsoft.com/office/drawing/2014/main" id="{00000000-0008-0000-0300-000005000000}"/>
            </a:ext>
          </a:extLst>
        </xdr:cNvPr>
        <xdr:cNvSpPr>
          <a:spLocks noGrp="1"/>
        </xdr:cNvSpPr>
      </xdr:nvSpPr>
      <xdr:spPr>
        <a:xfrm>
          <a:off x="276860" y="3371850"/>
          <a:ext cx="3340735" cy="56134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選択した「補助対象事業枠」の内容に応じて、「補助下限額」を自動で表示します。</a:t>
          </a:r>
        </a:p>
      </xdr:txBody>
    </xdr:sp>
    <xdr:clientData/>
  </xdr:twoCellAnchor>
  <xdr:twoCellAnchor editAs="oneCell">
    <xdr:from>
      <xdr:col>1</xdr:col>
      <xdr:colOff>48645</xdr:colOff>
      <xdr:row>12</xdr:row>
      <xdr:rowOff>228920</xdr:rowOff>
    </xdr:from>
    <xdr:to>
      <xdr:col>1</xdr:col>
      <xdr:colOff>3400405</xdr:colOff>
      <xdr:row>14</xdr:row>
      <xdr:rowOff>1192529</xdr:rowOff>
    </xdr:to>
    <xdr:sp macro="" textlink="">
      <xdr:nvSpPr>
        <xdr:cNvPr id="6" name="吹き出し: 線 10">
          <a:extLst>
            <a:ext uri="{FF2B5EF4-FFF2-40B4-BE49-F238E27FC236}">
              <a16:creationId xmlns:a16="http://schemas.microsoft.com/office/drawing/2014/main" id="{00000000-0008-0000-0300-000006000000}"/>
            </a:ext>
          </a:extLst>
        </xdr:cNvPr>
        <xdr:cNvSpPr>
          <a:spLocks noGrp="1"/>
        </xdr:cNvSpPr>
      </xdr:nvSpPr>
      <xdr:spPr>
        <a:xfrm>
          <a:off x="248285" y="4146550"/>
          <a:ext cx="3351530" cy="181610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革新的新製品・サービス枠を選択した場合、「機械装置・システム構築費」、新事業進出枠及びグローバル枠を選択した場合、「機械装置・システム構築費」または「建物費」のいずれかが補助対象経費に含まれていなければなりません。</a:t>
          </a:r>
        </a:p>
        <a:p>
          <a:pPr marL="0" indent="0" algn="l">
            <a:lnSpc>
              <a:spcPct val="100000"/>
            </a:lnSpc>
            <a:buNone/>
          </a:pPr>
          <a:r>
            <a:rPr sz="1100">
              <a:solidFill>
                <a:sysClr val="windowText" lastClr="000000"/>
              </a:solidFill>
              <a:latin typeface="+mn-lt"/>
              <a:ea typeface="+mn-lt"/>
              <a:cs typeface="+mn-lt"/>
            </a:rPr>
            <a:t>補助対象となる機械装置等は、単価10万円(税抜き)以上のものとします。</a:t>
          </a:r>
        </a:p>
      </xdr:txBody>
    </xdr:sp>
    <xdr:clientData/>
  </xdr:twoCellAnchor>
  <xdr:twoCellAnchor editAs="oneCell">
    <xdr:from>
      <xdr:col>1</xdr:col>
      <xdr:colOff>48645</xdr:colOff>
      <xdr:row>14</xdr:row>
      <xdr:rowOff>1260424</xdr:rowOff>
    </xdr:from>
    <xdr:to>
      <xdr:col>1</xdr:col>
      <xdr:colOff>3403580</xdr:colOff>
      <xdr:row>15</xdr:row>
      <xdr:rowOff>206266</xdr:rowOff>
    </xdr:to>
    <xdr:sp macro="" textlink="">
      <xdr:nvSpPr>
        <xdr:cNvPr id="7" name="吹き出し: 線 10">
          <a:extLst>
            <a:ext uri="{FF2B5EF4-FFF2-40B4-BE49-F238E27FC236}">
              <a16:creationId xmlns:a16="http://schemas.microsoft.com/office/drawing/2014/main" id="{00000000-0008-0000-0300-000007000000}"/>
            </a:ext>
          </a:extLst>
        </xdr:cNvPr>
        <xdr:cNvSpPr>
          <a:spLocks noGrp="1"/>
        </xdr:cNvSpPr>
      </xdr:nvSpPr>
      <xdr:spPr>
        <a:xfrm>
          <a:off x="248285" y="6030595"/>
          <a:ext cx="3354705" cy="92265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新事業進出枠及びグローバル枠を選択した場合、「機械装置・システム構築費」または「建物費」のいずれかが補助対象経費に含まれていなければなりません。</a:t>
          </a:r>
        </a:p>
      </xdr:txBody>
    </xdr:sp>
    <xdr:clientData/>
  </xdr:twoCellAnchor>
  <xdr:twoCellAnchor editAs="oneCell">
    <xdr:from>
      <xdr:col>5</xdr:col>
      <xdr:colOff>503050</xdr:colOff>
      <xdr:row>9</xdr:row>
      <xdr:rowOff>125374</xdr:rowOff>
    </xdr:from>
    <xdr:to>
      <xdr:col>6</xdr:col>
      <xdr:colOff>0</xdr:colOff>
      <xdr:row>11</xdr:row>
      <xdr:rowOff>123755</xdr:rowOff>
    </xdr:to>
    <xdr:sp macro="" textlink="">
      <xdr:nvSpPr>
        <xdr:cNvPr id="8" name="吹き出し: 線 10">
          <a:extLst>
            <a:ext uri="{FF2B5EF4-FFF2-40B4-BE49-F238E27FC236}">
              <a16:creationId xmlns:a16="http://schemas.microsoft.com/office/drawing/2014/main" id="{00000000-0008-0000-0300-000008000000}"/>
            </a:ext>
          </a:extLst>
        </xdr:cNvPr>
        <xdr:cNvSpPr>
          <a:spLocks noGrp="1"/>
        </xdr:cNvSpPr>
      </xdr:nvSpPr>
      <xdr:spPr>
        <a:xfrm>
          <a:off x="12999720" y="3199130"/>
          <a:ext cx="3211830" cy="56070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各経費区分の「A 事業に要する経費(税込み)」の合計値を自動で表示します。</a:t>
          </a:r>
        </a:p>
      </xdr:txBody>
    </xdr:sp>
    <xdr:clientData/>
  </xdr:twoCellAnchor>
  <xdr:twoCellAnchor editAs="oneCell">
    <xdr:from>
      <xdr:col>6</xdr:col>
      <xdr:colOff>539413</xdr:colOff>
      <xdr:row>9</xdr:row>
      <xdr:rowOff>113540</xdr:rowOff>
    </xdr:from>
    <xdr:to>
      <xdr:col>7</xdr:col>
      <xdr:colOff>0</xdr:colOff>
      <xdr:row>11</xdr:row>
      <xdr:rowOff>124621</xdr:rowOff>
    </xdr:to>
    <xdr:sp macro="" textlink="">
      <xdr:nvSpPr>
        <xdr:cNvPr id="9" name="吹き出し: 線 10">
          <a:extLst>
            <a:ext uri="{FF2B5EF4-FFF2-40B4-BE49-F238E27FC236}">
              <a16:creationId xmlns:a16="http://schemas.microsoft.com/office/drawing/2014/main" id="{00000000-0008-0000-0300-000009000000}"/>
            </a:ext>
          </a:extLst>
        </xdr:cNvPr>
        <xdr:cNvSpPr>
          <a:spLocks noGrp="1"/>
        </xdr:cNvSpPr>
      </xdr:nvSpPr>
      <xdr:spPr>
        <a:xfrm>
          <a:off x="16750665" y="3187065"/>
          <a:ext cx="3175635" cy="57404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各経費区分の「B 補助対象経費(税込み)」の合計値を自動で表示します。</a:t>
          </a:r>
        </a:p>
      </xdr:txBody>
    </xdr:sp>
    <xdr:clientData/>
  </xdr:twoCellAnchor>
  <xdr:twoCellAnchor editAs="oneCell">
    <xdr:from>
      <xdr:col>7</xdr:col>
      <xdr:colOff>559906</xdr:colOff>
      <xdr:row>9</xdr:row>
      <xdr:rowOff>104881</xdr:rowOff>
    </xdr:from>
    <xdr:to>
      <xdr:col>8</xdr:col>
      <xdr:colOff>2087</xdr:colOff>
      <xdr:row>11</xdr:row>
      <xdr:rowOff>115962</xdr:rowOff>
    </xdr:to>
    <xdr:sp macro="" textlink="">
      <xdr:nvSpPr>
        <xdr:cNvPr id="10" name="吹き出し: 線 10">
          <a:extLst>
            <a:ext uri="{FF2B5EF4-FFF2-40B4-BE49-F238E27FC236}">
              <a16:creationId xmlns:a16="http://schemas.microsoft.com/office/drawing/2014/main" id="{00000000-0008-0000-0300-00000A000000}"/>
            </a:ext>
          </a:extLst>
        </xdr:cNvPr>
        <xdr:cNvSpPr>
          <a:spLocks noGrp="1"/>
        </xdr:cNvSpPr>
      </xdr:nvSpPr>
      <xdr:spPr>
        <a:xfrm>
          <a:off x="20485735" y="3178810"/>
          <a:ext cx="3157220" cy="57340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各経費区分の「C 補助金交付申請額(税込み)」の合計値を自動で表示します。</a:t>
          </a:r>
        </a:p>
      </xdr:txBody>
    </xdr:sp>
    <xdr:clientData/>
  </xdr:twoCellAnchor>
  <xdr:twoCellAnchor editAs="oneCell">
    <xdr:from>
      <xdr:col>8</xdr:col>
      <xdr:colOff>517038</xdr:colOff>
      <xdr:row>8</xdr:row>
      <xdr:rowOff>50685</xdr:rowOff>
    </xdr:from>
    <xdr:to>
      <xdr:col>9</xdr:col>
      <xdr:colOff>0</xdr:colOff>
      <xdr:row>11</xdr:row>
      <xdr:rowOff>112228</xdr:rowOff>
    </xdr:to>
    <xdr:sp macro="" textlink="">
      <xdr:nvSpPr>
        <xdr:cNvPr id="11" name="吹き出し: 線 10">
          <a:extLst>
            <a:ext uri="{FF2B5EF4-FFF2-40B4-BE49-F238E27FC236}">
              <a16:creationId xmlns:a16="http://schemas.microsoft.com/office/drawing/2014/main" id="{00000000-0008-0000-0300-00000B000000}"/>
            </a:ext>
          </a:extLst>
        </xdr:cNvPr>
        <xdr:cNvSpPr>
          <a:spLocks noGrp="1"/>
        </xdr:cNvSpPr>
      </xdr:nvSpPr>
      <xdr:spPr>
        <a:xfrm>
          <a:off x="24157940" y="2833370"/>
          <a:ext cx="3197860" cy="91503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「合計 (A 事業に要する経費(円))」を計上している補助対象経費区分について、「積算基礎 補助対象経費(概要)」各1,000文字以内)を入力してください。</a:t>
          </a:r>
        </a:p>
      </xdr:txBody>
    </xdr:sp>
    <xdr:clientData/>
  </xdr:twoCellAnchor>
  <xdr:twoCellAnchor editAs="oneCell">
    <xdr:from>
      <xdr:col>9</xdr:col>
      <xdr:colOff>517038</xdr:colOff>
      <xdr:row>8</xdr:row>
      <xdr:rowOff>47510</xdr:rowOff>
    </xdr:from>
    <xdr:to>
      <xdr:col>10</xdr:col>
      <xdr:colOff>0</xdr:colOff>
      <xdr:row>11</xdr:row>
      <xdr:rowOff>102703</xdr:rowOff>
    </xdr:to>
    <xdr:sp macro="" textlink="">
      <xdr:nvSpPr>
        <xdr:cNvPr id="12" name="吹き出し: 線 10">
          <a:extLst>
            <a:ext uri="{FF2B5EF4-FFF2-40B4-BE49-F238E27FC236}">
              <a16:creationId xmlns:a16="http://schemas.microsoft.com/office/drawing/2014/main" id="{00000000-0008-0000-0300-00000C000000}"/>
            </a:ext>
          </a:extLst>
        </xdr:cNvPr>
        <xdr:cNvSpPr>
          <a:spLocks noGrp="1"/>
        </xdr:cNvSpPr>
      </xdr:nvSpPr>
      <xdr:spPr>
        <a:xfrm>
          <a:off x="27872690" y="2830195"/>
          <a:ext cx="3197860" cy="90868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「合計 (A 事業に要する経費(円))」を計上している補助対象経費区分について、「積算基礎 補助対象外経費」各1,000文字以内)を入力してください。</a:t>
          </a:r>
        </a:p>
      </xdr:txBody>
    </xdr:sp>
    <xdr:clientData/>
  </xdr:twoCellAnchor>
  <xdr:twoCellAnchor editAs="oneCell">
    <xdr:from>
      <xdr:col>7</xdr:col>
      <xdr:colOff>133350</xdr:colOff>
      <xdr:row>24</xdr:row>
      <xdr:rowOff>122289</xdr:rowOff>
    </xdr:from>
    <xdr:to>
      <xdr:col>8</xdr:col>
      <xdr:colOff>0</xdr:colOff>
      <xdr:row>26</xdr:row>
      <xdr:rowOff>227037</xdr:rowOff>
    </xdr:to>
    <xdr:sp macro="" textlink="">
      <xdr:nvSpPr>
        <xdr:cNvPr id="13" name="吹き出し: 線 10">
          <a:extLst>
            <a:ext uri="{FF2B5EF4-FFF2-40B4-BE49-F238E27FC236}">
              <a16:creationId xmlns:a16="http://schemas.microsoft.com/office/drawing/2014/main" id="{00000000-0008-0000-0300-00000D000000}"/>
            </a:ext>
          </a:extLst>
        </xdr:cNvPr>
        <xdr:cNvSpPr>
          <a:spLocks noGrp="1"/>
        </xdr:cNvSpPr>
      </xdr:nvSpPr>
      <xdr:spPr>
        <a:xfrm>
          <a:off x="20059650" y="12772390"/>
          <a:ext cx="3581400" cy="67691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「C 補助金交付申請額(円)」は、「補助率」と「B 補助対象経費(税抜き)(円)」の値を基に自動計算されます。</a:t>
          </a:r>
        </a:p>
      </xdr:txBody>
    </xdr:sp>
    <xdr:clientData/>
  </xdr:twoCellAnchor>
  <xdr:twoCellAnchor editAs="oneCell">
    <xdr:from>
      <xdr:col>12</xdr:col>
      <xdr:colOff>11430</xdr:colOff>
      <xdr:row>30</xdr:row>
      <xdr:rowOff>662940</xdr:rowOff>
    </xdr:from>
    <xdr:to>
      <xdr:col>16</xdr:col>
      <xdr:colOff>511615</xdr:colOff>
      <xdr:row>30</xdr:row>
      <xdr:rowOff>1609725</xdr:rowOff>
    </xdr:to>
    <xdr:sp macro="" textlink="">
      <xdr:nvSpPr>
        <xdr:cNvPr id="14" name="吹き出し: 線 10">
          <a:extLst>
            <a:ext uri="{FF2B5EF4-FFF2-40B4-BE49-F238E27FC236}">
              <a16:creationId xmlns:a16="http://schemas.microsoft.com/office/drawing/2014/main" id="{00000000-0008-0000-0300-00000E000000}"/>
            </a:ext>
          </a:extLst>
        </xdr:cNvPr>
        <xdr:cNvSpPr>
          <a:spLocks noGrp="1"/>
        </xdr:cNvSpPr>
      </xdr:nvSpPr>
      <xdr:spPr>
        <a:xfrm>
          <a:off x="34996755" y="15309850"/>
          <a:ext cx="3547745" cy="94678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「機械装置・システム構築費」を計上する場合は、各品目のうち内訳に含まれる経費の種類を、「機械装置のみ」、「システム構築費のみ」、「機械装置・システム構築の両方」から選択してください。</a:t>
          </a:r>
        </a:p>
      </xdr:txBody>
    </xdr:sp>
    <xdr:clientData/>
  </xdr:twoCellAnchor>
  <xdr:twoCellAnchor editAs="oneCell">
    <xdr:from>
      <xdr:col>9</xdr:col>
      <xdr:colOff>199315</xdr:colOff>
      <xdr:row>23</xdr:row>
      <xdr:rowOff>825789</xdr:rowOff>
    </xdr:from>
    <xdr:to>
      <xdr:col>10</xdr:col>
      <xdr:colOff>1776</xdr:colOff>
      <xdr:row>27</xdr:row>
      <xdr:rowOff>123298</xdr:rowOff>
    </xdr:to>
    <xdr:sp macro="" textlink="">
      <xdr:nvSpPr>
        <xdr:cNvPr id="15" name="吹き出し: 線 10">
          <a:extLst>
            <a:ext uri="{FF2B5EF4-FFF2-40B4-BE49-F238E27FC236}">
              <a16:creationId xmlns:a16="http://schemas.microsoft.com/office/drawing/2014/main" id="{00000000-0008-0000-0300-00000F000000}"/>
            </a:ext>
          </a:extLst>
        </xdr:cNvPr>
        <xdr:cNvSpPr>
          <a:spLocks noGrp="1"/>
        </xdr:cNvSpPr>
      </xdr:nvSpPr>
      <xdr:spPr>
        <a:xfrm>
          <a:off x="27554555" y="12352020"/>
          <a:ext cx="3517265" cy="128460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B補助対象経費の内訳(詳細、単価×数量等)を記載してください。</a:t>
          </a:r>
          <a:br>
            <a:rPr sz="1100">
              <a:solidFill>
                <a:sysClr val="windowText" lastClr="000000"/>
              </a:solidFill>
              <a:latin typeface="+mn-lt"/>
              <a:ea typeface="+mn-lt"/>
              <a:cs typeface="+mn-lt"/>
            </a:rPr>
          </a:br>
          <a:r>
            <a:rPr sz="1100">
              <a:solidFill>
                <a:sysClr val="windowText" lastClr="000000"/>
              </a:solidFill>
              <a:latin typeface="+mn-lt"/>
              <a:ea typeface="+mn-lt"/>
              <a:cs typeface="+mn-lt"/>
            </a:rPr>
            <a:t>原材料費を計上する場合は、「積算基礎 補助対象経費」に製造等する試作品の内容を具体的に記載してください。</a:t>
          </a:r>
        </a:p>
      </xdr:txBody>
    </xdr:sp>
    <xdr:clientData/>
  </xdr:twoCellAnchor>
  <xdr:twoCellAnchor editAs="oneCell">
    <xdr:from>
      <xdr:col>10</xdr:col>
      <xdr:colOff>16217</xdr:colOff>
      <xdr:row>7</xdr:row>
      <xdr:rowOff>87967</xdr:rowOff>
    </xdr:from>
    <xdr:to>
      <xdr:col>11</xdr:col>
      <xdr:colOff>2932</xdr:colOff>
      <xdr:row>8</xdr:row>
      <xdr:rowOff>205740</xdr:rowOff>
    </xdr:to>
    <xdr:sp macro="" textlink="">
      <xdr:nvSpPr>
        <xdr:cNvPr id="16" name="吹き出し: 線 10">
          <a:extLst>
            <a:ext uri="{FF2B5EF4-FFF2-40B4-BE49-F238E27FC236}">
              <a16:creationId xmlns:a16="http://schemas.microsoft.com/office/drawing/2014/main" id="{00000000-0008-0000-0300-000010000000}"/>
            </a:ext>
          </a:extLst>
        </xdr:cNvPr>
        <xdr:cNvSpPr>
          <a:spLocks noGrp="1"/>
        </xdr:cNvSpPr>
      </xdr:nvSpPr>
      <xdr:spPr>
        <a:xfrm>
          <a:off x="31086425" y="2194560"/>
          <a:ext cx="3701415" cy="79438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「提出可否」でNGが表示される場合は、各経費区分で定められた上限額を上回っていないか等、「はじめに」シートを確認してください。</a:t>
          </a:r>
        </a:p>
      </xdr:txBody>
    </xdr:sp>
    <xdr:clientData/>
  </xdr:twoCellAnchor>
  <xdr:twoCellAnchor editAs="oneCell">
    <xdr:from>
      <xdr:col>5</xdr:col>
      <xdr:colOff>513715</xdr:colOff>
      <xdr:row>24</xdr:row>
      <xdr:rowOff>95250</xdr:rowOff>
    </xdr:from>
    <xdr:to>
      <xdr:col>5</xdr:col>
      <xdr:colOff>3638808</xdr:colOff>
      <xdr:row>27</xdr:row>
      <xdr:rowOff>21732</xdr:rowOff>
    </xdr:to>
    <xdr:sp macro="" textlink="">
      <xdr:nvSpPr>
        <xdr:cNvPr id="17" name="吹き出し: 線 5">
          <a:extLst>
            <a:ext uri="{FF2B5EF4-FFF2-40B4-BE49-F238E27FC236}">
              <a16:creationId xmlns:a16="http://schemas.microsoft.com/office/drawing/2014/main" id="{00000000-0008-0000-0300-000011000000}"/>
            </a:ext>
          </a:extLst>
        </xdr:cNvPr>
        <xdr:cNvSpPr>
          <a:spLocks noGrp="1"/>
        </xdr:cNvSpPr>
      </xdr:nvSpPr>
      <xdr:spPr>
        <a:xfrm>
          <a:off x="13010515" y="12745720"/>
          <a:ext cx="3124835" cy="78930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「A 事業に要する経費(税込み)(円)」は、各経費区分で計上する品目(E列)の取得に要する金額(税込み)を入力してください。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231230</xdr:colOff>
      <xdr:row>7</xdr:row>
      <xdr:rowOff>106325</xdr:rowOff>
    </xdr:from>
    <xdr:to>
      <xdr:col>5</xdr:col>
      <xdr:colOff>2750925</xdr:colOff>
      <xdr:row>10</xdr:row>
      <xdr:rowOff>7901</xdr:rowOff>
    </xdr:to>
    <xdr:sp macro="" textlink="">
      <xdr:nvSpPr>
        <xdr:cNvPr id="2" name="吹き出し: 線 10">
          <a:extLst>
            <a:ext uri="{FF2B5EF4-FFF2-40B4-BE49-F238E27FC236}">
              <a16:creationId xmlns:a16="http://schemas.microsoft.com/office/drawing/2014/main" id="{00000000-0008-0000-0400-000002000000}"/>
            </a:ext>
          </a:extLst>
        </xdr:cNvPr>
        <xdr:cNvSpPr>
          <a:spLocks noGrp="1"/>
        </xdr:cNvSpPr>
      </xdr:nvSpPr>
      <xdr:spPr>
        <a:xfrm>
          <a:off x="10032365" y="4006215"/>
          <a:ext cx="3338830" cy="108712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endParaRPr/>
        </a:p>
      </xdr:txBody>
    </xdr:sp>
    <xdr:clientData/>
  </xdr:twoCellAnchor>
  <xdr:twoCellAnchor editAs="oneCell">
    <xdr:from>
      <xdr:col>4</xdr:col>
      <xdr:colOff>496467</xdr:colOff>
      <xdr:row>3</xdr:row>
      <xdr:rowOff>7327</xdr:rowOff>
    </xdr:from>
    <xdr:to>
      <xdr:col>4</xdr:col>
      <xdr:colOff>720585</xdr:colOff>
      <xdr:row>6</xdr:row>
      <xdr:rowOff>711282</xdr:rowOff>
    </xdr:to>
    <xdr:sp macro="" textlink="">
      <xdr:nvSpPr>
        <xdr:cNvPr id="3" name="左大かっこ 2">
          <a:extLst>
            <a:ext uri="{FF2B5EF4-FFF2-40B4-BE49-F238E27FC236}">
              <a16:creationId xmlns:a16="http://schemas.microsoft.com/office/drawing/2014/main" id="{00000000-0008-0000-0400-000003000000}"/>
            </a:ext>
          </a:extLst>
        </xdr:cNvPr>
        <xdr:cNvSpPr>
          <a:spLocks noGrp="1"/>
        </xdr:cNvSpPr>
      </xdr:nvSpPr>
      <xdr:spPr>
        <a:xfrm>
          <a:off x="10297160" y="1049655"/>
          <a:ext cx="224155" cy="2847340"/>
        </a:xfrm>
        <a:prstGeom prst="leftBracket">
          <a:avLst/>
        </a:prstGeom>
        <a:ln w="76200" cap="rnd">
          <a:solidFill>
            <a:schemeClr val="accent1">
              <a:lumMod val="60000"/>
              <a:lumOff val="40000"/>
            </a:schemeClr>
          </a:solidFill>
        </a:ln>
      </xdr:spPr>
      <xdr:style>
        <a:lnRef idx="1">
          <a:schemeClr val="accent1"/>
        </a:lnRef>
        <a:fillRef idx="0">
          <a:schemeClr val="accent1"/>
        </a:fillRef>
        <a:effectRef idx="0">
          <a:schemeClr val="accent1"/>
        </a:effectRef>
        <a:fontRef idx="minor">
          <a:schemeClr val="tx1"/>
        </a:fontRef>
      </xdr:style>
      <xdr:txBody>
        <a:bodyPr anchor="t"/>
        <a:lstStyle/>
        <a:p>
          <a:pPr algn="l">
            <a:buNone/>
          </a:pPr>
          <a:endParaRPr/>
        </a:p>
      </xdr:txBody>
    </xdr:sp>
    <xdr:clientData/>
  </xdr:twoCellAnchor>
  <xdr:twoCellAnchor editAs="oneCell">
    <xdr:from>
      <xdr:col>3</xdr:col>
      <xdr:colOff>180975</xdr:colOff>
      <xdr:row>4</xdr:row>
      <xdr:rowOff>371475</xdr:rowOff>
    </xdr:from>
    <xdr:to>
      <xdr:col>4</xdr:col>
      <xdr:colOff>523875</xdr:colOff>
      <xdr:row>4</xdr:row>
      <xdr:rowOff>371475</xdr:rowOff>
    </xdr:to>
    <xdr:sp macro="" textlink="">
      <xdr:nvSpPr>
        <xdr:cNvPr id="4" name="直線コネクタ 3">
          <a:extLst>
            <a:ext uri="{FF2B5EF4-FFF2-40B4-BE49-F238E27FC236}">
              <a16:creationId xmlns:a16="http://schemas.microsoft.com/office/drawing/2014/main" id="{00000000-0008-0000-0400-000004000000}"/>
            </a:ext>
          </a:extLst>
        </xdr:cNvPr>
        <xdr:cNvSpPr>
          <a:spLocks noGrp="1"/>
        </xdr:cNvSpPr>
      </xdr:nvSpPr>
      <xdr:spPr>
        <a:xfrm flipH="1">
          <a:off x="5638800" y="2128520"/>
          <a:ext cx="4686300" cy="0"/>
        </a:xfrm>
        <a:prstGeom prst="line">
          <a:avLst/>
        </a:prstGeom>
        <a:ln w="76200">
          <a:solidFill>
            <a:schemeClr val="accent1">
              <a:lumMod val="60000"/>
              <a:lumOff val="40000"/>
            </a:schemeClr>
          </a:solidFill>
          <a:tailEnd type="oval" w="med" len="med"/>
        </a:ln>
      </xdr:spPr>
      <xdr:style>
        <a:lnRef idx="1">
          <a:schemeClr val="accent1"/>
        </a:lnRef>
        <a:fillRef idx="0">
          <a:schemeClr val="accent1"/>
        </a:fillRef>
        <a:effectRef idx="0">
          <a:schemeClr val="accent1"/>
        </a:effectRef>
        <a:fontRef idx="minor">
          <a:schemeClr val="tx1"/>
        </a:fontRef>
      </xdr:style>
    </xdr:sp>
    <xdr:clientData/>
  </xdr:twoCellAnchor>
  <xdr:twoCellAnchor editAs="oneCell">
    <xdr:from>
      <xdr:col>3</xdr:col>
      <xdr:colOff>330818</xdr:colOff>
      <xdr:row>7</xdr:row>
      <xdr:rowOff>86590</xdr:rowOff>
    </xdr:from>
    <xdr:to>
      <xdr:col>3</xdr:col>
      <xdr:colOff>3688773</xdr:colOff>
      <xdr:row>7</xdr:row>
      <xdr:rowOff>599839</xdr:rowOff>
    </xdr:to>
    <xdr:sp macro="" textlink="">
      <xdr:nvSpPr>
        <xdr:cNvPr id="5" name="吹き出し: 線 10">
          <a:extLst>
            <a:ext uri="{FF2B5EF4-FFF2-40B4-BE49-F238E27FC236}">
              <a16:creationId xmlns:a16="http://schemas.microsoft.com/office/drawing/2014/main" id="{00000000-0008-0000-0400-000005000000}"/>
            </a:ext>
          </a:extLst>
        </xdr:cNvPr>
        <xdr:cNvSpPr>
          <a:spLocks noGrp="1"/>
        </xdr:cNvSpPr>
      </xdr:nvSpPr>
      <xdr:spPr>
        <a:xfrm>
          <a:off x="5788025" y="3986530"/>
          <a:ext cx="3358515" cy="51308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「合計額」は、「自己資金」、「補助金交付申請額」、「借入金」、「その他」の合計値を自動で算出し、表示します。</a:t>
          </a:r>
        </a:p>
      </xdr:txBody>
    </xdr:sp>
    <xdr:clientData/>
  </xdr:twoCellAnchor>
  <xdr:twoCellAnchor editAs="oneCell">
    <xdr:from>
      <xdr:col>3</xdr:col>
      <xdr:colOff>199488</xdr:colOff>
      <xdr:row>3</xdr:row>
      <xdr:rowOff>64942</xdr:rowOff>
    </xdr:from>
    <xdr:to>
      <xdr:col>3</xdr:col>
      <xdr:colOff>3541568</xdr:colOff>
      <xdr:row>3</xdr:row>
      <xdr:rowOff>578191</xdr:rowOff>
    </xdr:to>
    <xdr:sp macro="" textlink="">
      <xdr:nvSpPr>
        <xdr:cNvPr id="6" name="吹き出し: 線 10">
          <a:extLst>
            <a:ext uri="{FF2B5EF4-FFF2-40B4-BE49-F238E27FC236}">
              <a16:creationId xmlns:a16="http://schemas.microsoft.com/office/drawing/2014/main" id="{00000000-0008-0000-0400-000006000000}"/>
            </a:ext>
          </a:extLst>
        </xdr:cNvPr>
        <xdr:cNvSpPr>
          <a:spLocks noGrp="1"/>
        </xdr:cNvSpPr>
      </xdr:nvSpPr>
      <xdr:spPr>
        <a:xfrm>
          <a:off x="5657215" y="1107440"/>
          <a:ext cx="3342005" cy="51308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「補助金交付申請額」は補助金を受けるまでの資金の「合計額」を自動で表示します。</a:t>
          </a:r>
        </a:p>
      </xdr:txBody>
    </xdr:sp>
    <xdr:clientData/>
  </xdr:twoCellAnchor>
  <xdr:twoCellAnchor editAs="oneCell">
    <xdr:from>
      <xdr:col>3</xdr:col>
      <xdr:colOff>1391502</xdr:colOff>
      <xdr:row>4</xdr:row>
      <xdr:rowOff>106029</xdr:rowOff>
    </xdr:from>
    <xdr:to>
      <xdr:col>4</xdr:col>
      <xdr:colOff>240379</xdr:colOff>
      <xdr:row>4</xdr:row>
      <xdr:rowOff>618929</xdr:rowOff>
    </xdr:to>
    <xdr:sp macro="" textlink="">
      <xdr:nvSpPr>
        <xdr:cNvPr id="7" name="吹き出し: 線 10">
          <a:extLst>
            <a:ext uri="{FF2B5EF4-FFF2-40B4-BE49-F238E27FC236}">
              <a16:creationId xmlns:a16="http://schemas.microsoft.com/office/drawing/2014/main" id="{00000000-0008-0000-0400-000007000000}"/>
            </a:ext>
          </a:extLst>
        </xdr:cNvPr>
        <xdr:cNvSpPr>
          <a:spLocks noGrp="1"/>
        </xdr:cNvSpPr>
      </xdr:nvSpPr>
      <xdr:spPr>
        <a:xfrm>
          <a:off x="6849110" y="1862455"/>
          <a:ext cx="3192145" cy="51308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・複数から資金を調達している場合、すべての調達先を記載してください。</a:t>
          </a:r>
        </a:p>
      </xdr:txBody>
    </xdr:sp>
    <xdr:clientData/>
  </xdr:twoCellAnchor>
  <xdr:twoCellAnchor editAs="oneCell">
    <xdr:from>
      <xdr:col>7</xdr:col>
      <xdr:colOff>297683</xdr:colOff>
      <xdr:row>6</xdr:row>
      <xdr:rowOff>122126</xdr:rowOff>
    </xdr:from>
    <xdr:to>
      <xdr:col>7</xdr:col>
      <xdr:colOff>3670197</xdr:colOff>
      <xdr:row>7</xdr:row>
      <xdr:rowOff>531628</xdr:rowOff>
    </xdr:to>
    <xdr:sp macro="" textlink="">
      <xdr:nvSpPr>
        <xdr:cNvPr id="8" name="吹き出し: 線 10">
          <a:extLst>
            <a:ext uri="{FF2B5EF4-FFF2-40B4-BE49-F238E27FC236}">
              <a16:creationId xmlns:a16="http://schemas.microsoft.com/office/drawing/2014/main" id="{00000000-0008-0000-0400-000008000000}"/>
            </a:ext>
          </a:extLst>
        </xdr:cNvPr>
        <xdr:cNvSpPr>
          <a:spLocks noGrp="1"/>
        </xdr:cNvSpPr>
      </xdr:nvSpPr>
      <xdr:spPr>
        <a:xfrm>
          <a:off x="16175355" y="3307715"/>
          <a:ext cx="3372485" cy="112395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公租公課は補助対象外のため、「補助金を受けるまでの資金」の表に税抜きの額を半角数字で記載してください。なお、税分は「補助事業全体に要する経費調達」の表の「補助金交付申請額」以外の区分に含めてください。</a:t>
          </a:r>
        </a:p>
      </xdr:txBody>
    </xdr:sp>
    <xdr:clientData/>
  </xdr:twoCellAnchor>
  <xdr:twoCellAnchor editAs="oneCell">
    <xdr:from>
      <xdr:col>4</xdr:col>
      <xdr:colOff>231230</xdr:colOff>
      <xdr:row>7</xdr:row>
      <xdr:rowOff>106325</xdr:rowOff>
    </xdr:from>
    <xdr:to>
      <xdr:col>5</xdr:col>
      <xdr:colOff>2754100</xdr:colOff>
      <xdr:row>10</xdr:row>
      <xdr:rowOff>7901</xdr:rowOff>
    </xdr:to>
    <xdr:sp macro="" textlink="">
      <xdr:nvSpPr>
        <xdr:cNvPr id="9" name="吹き出し: 線 10">
          <a:extLst>
            <a:ext uri="{FF2B5EF4-FFF2-40B4-BE49-F238E27FC236}">
              <a16:creationId xmlns:a16="http://schemas.microsoft.com/office/drawing/2014/main" id="{00000000-0008-0000-0400-000009000000}"/>
            </a:ext>
          </a:extLst>
        </xdr:cNvPr>
        <xdr:cNvSpPr>
          <a:spLocks noGrp="1"/>
        </xdr:cNvSpPr>
      </xdr:nvSpPr>
      <xdr:spPr>
        <a:xfrm>
          <a:off x="10032365" y="4006215"/>
          <a:ext cx="3342005" cy="108712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リース会社と共同申請をする場合、リースに要する経費は「補助金を受けるまでの資金」の表の「その他」(G6)に計上し、「その他の調達先」(H6)には「リース会社との共同申請」と記載してください。 </a:t>
          </a:r>
        </a:p>
      </xdr:txBody>
    </xdr:sp>
    <xdr:clientData/>
  </xdr:twoCellAnchor>
  <xdr:twoCellAnchor editAs="oneCell">
    <xdr:from>
      <xdr:col>7</xdr:col>
      <xdr:colOff>1435804</xdr:colOff>
      <xdr:row>3</xdr:row>
      <xdr:rowOff>158232</xdr:rowOff>
    </xdr:from>
    <xdr:to>
      <xdr:col>9</xdr:col>
      <xdr:colOff>74246</xdr:colOff>
      <xdr:row>3</xdr:row>
      <xdr:rowOff>677482</xdr:rowOff>
    </xdr:to>
    <xdr:sp macro="" textlink="">
      <xdr:nvSpPr>
        <xdr:cNvPr id="10" name="吹き出し: 線 10">
          <a:extLst>
            <a:ext uri="{FF2B5EF4-FFF2-40B4-BE49-F238E27FC236}">
              <a16:creationId xmlns:a16="http://schemas.microsoft.com/office/drawing/2014/main" id="{00000000-0008-0000-0400-00000A000000}"/>
            </a:ext>
          </a:extLst>
        </xdr:cNvPr>
        <xdr:cNvSpPr>
          <a:spLocks noGrp="1"/>
        </xdr:cNvSpPr>
      </xdr:nvSpPr>
      <xdr:spPr>
        <a:xfrm>
          <a:off x="17313910" y="1200785"/>
          <a:ext cx="3181350" cy="518795"/>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・複数から資金を調達している場合、すべての調達先を記載してください。</a:t>
          </a:r>
        </a:p>
      </xdr:txBody>
    </xdr:sp>
    <xdr:clientData/>
  </xdr:twoCellAnchor>
  <xdr:twoCellAnchor editAs="oneCell">
    <xdr:from>
      <xdr:col>9</xdr:col>
      <xdr:colOff>464919</xdr:colOff>
      <xdr:row>3</xdr:row>
      <xdr:rowOff>107949</xdr:rowOff>
    </xdr:from>
    <xdr:to>
      <xdr:col>10</xdr:col>
      <xdr:colOff>0</xdr:colOff>
      <xdr:row>4</xdr:row>
      <xdr:rowOff>476251</xdr:rowOff>
    </xdr:to>
    <xdr:sp macro="" textlink="">
      <xdr:nvSpPr>
        <xdr:cNvPr id="11" name="吹き出し: 線 10">
          <a:extLst>
            <a:ext uri="{FF2B5EF4-FFF2-40B4-BE49-F238E27FC236}">
              <a16:creationId xmlns:a16="http://schemas.microsoft.com/office/drawing/2014/main" id="{00000000-0008-0000-0400-00000B000000}"/>
            </a:ext>
          </a:extLst>
        </xdr:cNvPr>
        <xdr:cNvSpPr>
          <a:spLocks noGrp="1"/>
        </xdr:cNvSpPr>
      </xdr:nvSpPr>
      <xdr:spPr>
        <a:xfrm>
          <a:off x="20886420" y="1149985"/>
          <a:ext cx="3249930" cy="1083310"/>
        </a:xfrm>
        <a:prstGeom prst="borderCallout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anchor="ctr"/>
        <a:lstStyle/>
        <a:p>
          <a:pPr marL="0" indent="0" algn="l">
            <a:lnSpc>
              <a:spcPct val="100000"/>
            </a:lnSpc>
            <a:buNone/>
          </a:pPr>
          <a:r>
            <a:rPr sz="1100">
              <a:solidFill>
                <a:sysClr val="windowText" lastClr="000000"/>
              </a:solidFill>
              <a:latin typeface="+mn-lt"/>
              <a:ea typeface="+mn-lt"/>
              <a:cs typeface="+mn-lt"/>
            </a:rPr>
            <a:t>「提出可否」でNGが表示される場合は、「補助金交付申請額」(C5)と、補助対象予定経費シートの「C補助金交付申請額合計」(G27)が一致しているか等、はじめにシートを確認してください。</a:t>
          </a:r>
        </a:p>
      </xdr:txBody>
    </xdr:sp>
    <xdr:clientData/>
  </xdr:twoCellAnchor>
</xdr:wsDr>
</file>

<file path=xl/theme/theme1.xml><?xml version="1.0" encoding="utf-8"?>
<a:theme xmlns:a="http://schemas.openxmlformats.org/drawingml/2006/main" name="Office Theme">
  <a:themeElements>
    <a:clrScheme name="新ものFIX定義">
      <a:dk1>
        <a:srgbClr val="262626"/>
      </a:dk1>
      <a:lt1>
        <a:srgbClr val="FFFFFF"/>
      </a:lt1>
      <a:dk2>
        <a:srgbClr val="404040"/>
      </a:dk2>
      <a:lt2>
        <a:srgbClr val="F2F2F2"/>
      </a:lt2>
      <a:accent1>
        <a:srgbClr val="1E02AC"/>
      </a:accent1>
      <a:accent2>
        <a:srgbClr val="0050B0"/>
      </a:accent2>
      <a:accent3>
        <a:srgbClr val="15828C"/>
      </a:accent3>
      <a:accent4>
        <a:srgbClr val="6B4FD1"/>
      </a:accent4>
      <a:accent5>
        <a:srgbClr val="DF227D"/>
      </a:accent5>
      <a:accent6>
        <a:srgbClr val="F06CA8"/>
      </a:accent6>
      <a:hlink>
        <a:srgbClr val="0070C0"/>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新ものFIX定義">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P305"/>
  <sheetViews>
    <sheetView workbookViewId="0"/>
  </sheetViews>
  <sheetFormatPr defaultColWidth="2.78515625" defaultRowHeight="15" x14ac:dyDescent="0.35"/>
  <cols>
    <col min="1" max="4" width="2.78515625" style="99"/>
    <col min="5" max="5" width="2.78515625" style="99" customWidth="1"/>
    <col min="6" max="16384" width="2.78515625" style="99"/>
  </cols>
  <sheetData>
    <row r="2" spans="2:42" x14ac:dyDescent="0.35">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25" t="s">
        <v>0</v>
      </c>
      <c r="AO2" s="126" t="s">
        <v>1</v>
      </c>
      <c r="AP2" s="100"/>
    </row>
    <row r="3" spans="2:42" ht="19.5" x14ac:dyDescent="0.35">
      <c r="B3" s="100"/>
      <c r="C3" s="101" t="s">
        <v>2</v>
      </c>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0"/>
    </row>
    <row r="4" spans="2:42" x14ac:dyDescent="0.35">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row>
    <row r="5" spans="2:42" x14ac:dyDescent="0.35">
      <c r="B5" s="100"/>
      <c r="C5" s="100"/>
      <c r="D5" s="10" t="s">
        <v>3</v>
      </c>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row>
    <row r="6" spans="2:42" x14ac:dyDescent="0.35">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row>
    <row r="7" spans="2:42" x14ac:dyDescent="0.35">
      <c r="B7" s="100"/>
      <c r="C7" s="100"/>
      <c r="D7" s="100" t="s">
        <v>4</v>
      </c>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0"/>
      <c r="AN7" s="100"/>
      <c r="AO7" s="100"/>
      <c r="AP7" s="100"/>
    </row>
    <row r="8" spans="2:42" x14ac:dyDescent="0.35">
      <c r="B8" s="100"/>
      <c r="C8" s="100"/>
      <c r="D8" s="10" t="s">
        <v>5</v>
      </c>
      <c r="E8" s="100"/>
      <c r="F8" s="100"/>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row>
    <row r="9" spans="2:42" x14ac:dyDescent="0.35">
      <c r="B9" s="100"/>
      <c r="C9" s="100"/>
      <c r="D9" s="100"/>
      <c r="E9" s="100"/>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100"/>
      <c r="AJ9" s="100"/>
      <c r="AK9" s="100"/>
      <c r="AL9" s="100"/>
      <c r="AM9" s="100"/>
      <c r="AN9" s="100"/>
      <c r="AO9" s="100"/>
      <c r="AP9" s="100"/>
    </row>
    <row r="10" spans="2:42" ht="6.65" customHeight="1" x14ac:dyDescent="0.35">
      <c r="B10" s="100"/>
      <c r="C10" s="100"/>
      <c r="D10" s="103"/>
      <c r="E10" s="104"/>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0"/>
      <c r="AP10" s="100"/>
    </row>
    <row r="11" spans="2:42" x14ac:dyDescent="0.35">
      <c r="B11" s="100"/>
      <c r="C11" s="100"/>
      <c r="D11" s="103"/>
      <c r="E11" s="104" t="s">
        <v>6</v>
      </c>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0"/>
      <c r="AP11" s="100"/>
    </row>
    <row r="12" spans="2:42" x14ac:dyDescent="0.35">
      <c r="B12" s="100"/>
      <c r="C12" s="100"/>
      <c r="D12" s="103"/>
      <c r="E12" s="105" t="s">
        <v>7</v>
      </c>
      <c r="F12" s="103" t="s">
        <v>8</v>
      </c>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0"/>
      <c r="AP12" s="100"/>
    </row>
    <row r="13" spans="2:42" ht="6.65" customHeight="1" x14ac:dyDescent="0.35">
      <c r="B13" s="100"/>
      <c r="C13" s="100"/>
      <c r="D13" s="103"/>
      <c r="E13" s="105"/>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0"/>
      <c r="AP13" s="100"/>
    </row>
    <row r="14" spans="2:42" x14ac:dyDescent="0.35">
      <c r="B14" s="100"/>
      <c r="C14" s="100"/>
      <c r="D14" s="103"/>
      <c r="E14" s="104" t="s">
        <v>9</v>
      </c>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0"/>
      <c r="AP14" s="100"/>
    </row>
    <row r="15" spans="2:42" x14ac:dyDescent="0.35">
      <c r="B15" s="100"/>
      <c r="C15" s="100"/>
      <c r="D15" s="103"/>
      <c r="E15" s="105" t="s">
        <v>7</v>
      </c>
      <c r="F15" s="103" t="s">
        <v>10</v>
      </c>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0"/>
      <c r="AP15" s="100"/>
    </row>
    <row r="16" spans="2:42" ht="6.65" customHeight="1" x14ac:dyDescent="0.35">
      <c r="B16" s="100"/>
      <c r="C16" s="100"/>
      <c r="D16" s="103"/>
      <c r="E16" s="105"/>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0"/>
      <c r="AP16" s="100"/>
    </row>
    <row r="17" spans="2:42" x14ac:dyDescent="0.35">
      <c r="B17" s="100"/>
      <c r="C17" s="100"/>
      <c r="D17" s="103"/>
      <c r="E17" s="104" t="s">
        <v>11</v>
      </c>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0"/>
      <c r="AP17" s="100"/>
    </row>
    <row r="18" spans="2:42" x14ac:dyDescent="0.35">
      <c r="B18" s="100"/>
      <c r="C18" s="100"/>
      <c r="D18" s="103"/>
      <c r="E18" s="105" t="s">
        <v>7</v>
      </c>
      <c r="F18" s="103" t="s">
        <v>12</v>
      </c>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0"/>
      <c r="AP18" s="100"/>
    </row>
    <row r="19" spans="2:42" ht="6.65" customHeight="1" x14ac:dyDescent="0.35">
      <c r="B19" s="100"/>
      <c r="C19" s="100"/>
      <c r="D19" s="103"/>
      <c r="E19" s="105"/>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0"/>
      <c r="AP19" s="100"/>
    </row>
    <row r="20" spans="2:42" x14ac:dyDescent="0.35">
      <c r="B20" s="100"/>
      <c r="C20" s="100"/>
      <c r="D20" s="103"/>
      <c r="E20" s="104" t="s">
        <v>13</v>
      </c>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0"/>
      <c r="AP20" s="100"/>
    </row>
    <row r="21" spans="2:42" x14ac:dyDescent="0.35">
      <c r="B21" s="100"/>
      <c r="C21" s="100"/>
      <c r="D21" s="103"/>
      <c r="E21" s="105" t="s">
        <v>7</v>
      </c>
      <c r="F21" s="103" t="s">
        <v>14</v>
      </c>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0"/>
      <c r="AP21" s="100"/>
    </row>
    <row r="22" spans="2:42" ht="6.65" customHeight="1" x14ac:dyDescent="0.35">
      <c r="B22" s="100"/>
      <c r="C22" s="100"/>
      <c r="D22" s="103"/>
      <c r="E22" s="104"/>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0"/>
      <c r="AP22" s="100"/>
    </row>
    <row r="23" spans="2:42" x14ac:dyDescent="0.35">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c r="AO23" s="100"/>
      <c r="AP23" s="100"/>
    </row>
    <row r="24" spans="2:42" x14ac:dyDescent="0.35">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c r="AO24" s="100"/>
      <c r="AP24" s="100"/>
    </row>
    <row r="25" spans="2:42" ht="19.5" x14ac:dyDescent="0.35">
      <c r="B25" s="100"/>
      <c r="C25" s="101" t="s">
        <v>15</v>
      </c>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0"/>
    </row>
    <row r="26" spans="2:42" x14ac:dyDescent="0.35">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row>
    <row r="27" spans="2:42" x14ac:dyDescent="0.35">
      <c r="B27" s="100"/>
      <c r="C27" s="100"/>
      <c r="D27" s="142" t="s">
        <v>16</v>
      </c>
      <c r="E27" s="142"/>
      <c r="F27" s="142"/>
      <c r="G27" s="142"/>
      <c r="H27" s="142"/>
      <c r="I27" s="142"/>
      <c r="J27" s="142"/>
      <c r="K27" s="142"/>
      <c r="L27" s="142" t="s">
        <v>17</v>
      </c>
      <c r="M27" s="142"/>
      <c r="N27" s="142"/>
      <c r="O27" s="142"/>
      <c r="P27" s="142"/>
      <c r="Q27" s="142"/>
      <c r="R27" s="142"/>
      <c r="S27" s="142"/>
      <c r="T27" s="142"/>
      <c r="U27" s="142"/>
      <c r="V27" s="142"/>
      <c r="W27" s="142"/>
      <c r="X27" s="142"/>
      <c r="Y27" s="142"/>
      <c r="Z27" s="142"/>
      <c r="AA27" s="142"/>
      <c r="AB27" s="142"/>
      <c r="AC27" s="142"/>
      <c r="AD27" s="142"/>
      <c r="AE27" s="142"/>
      <c r="AF27" s="142"/>
      <c r="AG27" s="142"/>
      <c r="AH27" s="142"/>
      <c r="AI27" s="142"/>
      <c r="AJ27" s="142"/>
      <c r="AK27" s="142"/>
      <c r="AL27" s="142"/>
      <c r="AM27" s="142"/>
      <c r="AN27" s="142"/>
      <c r="AO27" s="100"/>
      <c r="AP27" s="100"/>
    </row>
    <row r="28" spans="2:42" ht="30" customHeight="1" x14ac:dyDescent="0.35">
      <c r="B28" s="100"/>
      <c r="C28" s="100"/>
      <c r="D28" s="143" t="s">
        <v>18</v>
      </c>
      <c r="E28" s="143"/>
      <c r="F28" s="143"/>
      <c r="G28" s="143"/>
      <c r="H28" s="143"/>
      <c r="I28" s="143"/>
      <c r="J28" s="143"/>
      <c r="K28" s="143"/>
      <c r="L28" s="144" t="s">
        <v>19</v>
      </c>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4"/>
      <c r="AL28" s="144"/>
      <c r="AM28" s="144"/>
      <c r="AN28" s="144"/>
      <c r="AO28" s="100"/>
      <c r="AP28" s="100"/>
    </row>
    <row r="29" spans="2:42" ht="30" customHeight="1" x14ac:dyDescent="0.35">
      <c r="B29" s="100"/>
      <c r="C29" s="100"/>
      <c r="D29" s="145" t="s">
        <v>20</v>
      </c>
      <c r="E29" s="145"/>
      <c r="F29" s="145"/>
      <c r="G29" s="145"/>
      <c r="H29" s="145"/>
      <c r="I29" s="145"/>
      <c r="J29" s="145"/>
      <c r="K29" s="145"/>
      <c r="L29" s="144" t="s">
        <v>21</v>
      </c>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c r="AL29" s="144"/>
      <c r="AM29" s="144"/>
      <c r="AN29" s="144"/>
      <c r="AO29" s="100"/>
      <c r="AP29" s="100"/>
    </row>
    <row r="30" spans="2:42" ht="30" customHeight="1" x14ac:dyDescent="0.35">
      <c r="B30" s="100"/>
      <c r="C30" s="100"/>
      <c r="D30" s="145" t="s">
        <v>22</v>
      </c>
      <c r="E30" s="145"/>
      <c r="F30" s="145"/>
      <c r="G30" s="145"/>
      <c r="H30" s="145"/>
      <c r="I30" s="145"/>
      <c r="J30" s="145"/>
      <c r="K30" s="145"/>
      <c r="L30" s="144" t="s">
        <v>23</v>
      </c>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4"/>
      <c r="AK30" s="144"/>
      <c r="AL30" s="144"/>
      <c r="AM30" s="144"/>
      <c r="AN30" s="144"/>
      <c r="AO30" s="100"/>
      <c r="AP30" s="100"/>
    </row>
    <row r="31" spans="2:42" ht="30" customHeight="1" x14ac:dyDescent="0.35">
      <c r="B31" s="100"/>
      <c r="C31" s="100"/>
      <c r="D31" s="146" t="s">
        <v>24</v>
      </c>
      <c r="E31" s="145"/>
      <c r="F31" s="145"/>
      <c r="G31" s="145"/>
      <c r="H31" s="145"/>
      <c r="I31" s="145"/>
      <c r="J31" s="145"/>
      <c r="K31" s="145"/>
      <c r="L31" s="128" t="s">
        <v>25</v>
      </c>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00"/>
      <c r="AP31" s="100"/>
    </row>
    <row r="32" spans="2:42" ht="30" customHeight="1" x14ac:dyDescent="0.35">
      <c r="B32" s="100"/>
      <c r="C32" s="100"/>
      <c r="D32" s="146" t="s">
        <v>26</v>
      </c>
      <c r="E32" s="145"/>
      <c r="F32" s="145"/>
      <c r="G32" s="145"/>
      <c r="H32" s="145"/>
      <c r="I32" s="145"/>
      <c r="J32" s="145"/>
      <c r="K32" s="145"/>
      <c r="L32" s="128" t="s">
        <v>25</v>
      </c>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00"/>
      <c r="AP32" s="100"/>
    </row>
    <row r="33" spans="2:42" x14ac:dyDescent="0.35">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row>
    <row r="34" spans="2:42" ht="19.5" x14ac:dyDescent="0.35">
      <c r="B34" s="100"/>
      <c r="C34" s="101" t="s">
        <v>27</v>
      </c>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0"/>
    </row>
    <row r="35" spans="2:42" x14ac:dyDescent="0.35">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c r="AP35" s="100"/>
    </row>
    <row r="36" spans="2:42" x14ac:dyDescent="0.35">
      <c r="B36" s="100"/>
      <c r="C36" s="100"/>
      <c r="D36" s="106" t="s">
        <v>28</v>
      </c>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0"/>
    </row>
    <row r="37" spans="2:42" ht="6.75" customHeight="1" x14ac:dyDescent="0.35">
      <c r="B37" s="100"/>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row>
    <row r="38" spans="2:42" x14ac:dyDescent="0.35">
      <c r="B38" s="100"/>
      <c r="C38" s="100"/>
      <c r="D38" s="108"/>
      <c r="E38" s="109"/>
      <c r="F38" s="110"/>
      <c r="G38" s="111"/>
      <c r="H38" s="112" t="s">
        <v>759</v>
      </c>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row>
    <row r="39" spans="2:42" ht="6.75" customHeight="1" x14ac:dyDescent="0.35">
      <c r="B39" s="100"/>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c r="AO39" s="100"/>
      <c r="AP39" s="100"/>
    </row>
    <row r="40" spans="2:42" x14ac:dyDescent="0.35">
      <c r="B40" s="100"/>
      <c r="C40" s="100"/>
      <c r="D40" s="100"/>
      <c r="E40" s="113"/>
      <c r="F40" s="114"/>
      <c r="G40" s="115"/>
      <c r="H40" s="10" t="s">
        <v>29</v>
      </c>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row>
    <row r="41" spans="2:42" ht="6.75" customHeight="1" x14ac:dyDescent="0.35">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row>
    <row r="42" spans="2:42" x14ac:dyDescent="0.35">
      <c r="B42" s="100"/>
      <c r="C42" s="100"/>
      <c r="D42" s="100"/>
      <c r="E42" s="116" t="s">
        <v>30</v>
      </c>
      <c r="F42" s="117"/>
      <c r="G42" s="118"/>
      <c r="H42" s="10" t="s">
        <v>31</v>
      </c>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c r="AO42" s="100"/>
      <c r="AP42" s="100"/>
    </row>
    <row r="43" spans="2:42" x14ac:dyDescent="0.35">
      <c r="B43" s="100"/>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100"/>
      <c r="AN43" s="100"/>
      <c r="AO43" s="100"/>
      <c r="AP43" s="100"/>
    </row>
    <row r="44" spans="2:42" x14ac:dyDescent="0.35">
      <c r="B44" s="100"/>
      <c r="C44" s="100"/>
      <c r="D44" s="119" t="s">
        <v>32</v>
      </c>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00"/>
    </row>
    <row r="45" spans="2:42" ht="6.65" customHeight="1" x14ac:dyDescent="0.35">
      <c r="B45" s="100"/>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100"/>
      <c r="AP45" s="100"/>
    </row>
    <row r="46" spans="2:42" x14ac:dyDescent="0.35">
      <c r="B46" s="100"/>
      <c r="C46" s="100"/>
      <c r="D46" s="100"/>
      <c r="E46" s="121" t="s">
        <v>33</v>
      </c>
      <c r="F46" s="122" t="s">
        <v>34</v>
      </c>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100"/>
    </row>
    <row r="47" spans="2:42" x14ac:dyDescent="0.35">
      <c r="B47" s="100"/>
      <c r="C47" s="100"/>
      <c r="D47" s="100"/>
      <c r="E47" s="121"/>
      <c r="F47" s="123" t="s">
        <v>7</v>
      </c>
      <c r="G47" s="124" t="s">
        <v>35</v>
      </c>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row>
    <row r="48" spans="2:42" ht="6.65" customHeight="1" x14ac:dyDescent="0.35">
      <c r="B48" s="100"/>
      <c r="C48" s="100"/>
      <c r="D48" s="100"/>
      <c r="E48" s="121"/>
      <c r="F48" s="125"/>
      <c r="G48" s="126"/>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row>
    <row r="49" spans="2:42" x14ac:dyDescent="0.35">
      <c r="B49" s="100"/>
      <c r="C49" s="100"/>
      <c r="D49" s="100"/>
      <c r="E49" s="121" t="s">
        <v>36</v>
      </c>
      <c r="F49" s="122" t="s">
        <v>37</v>
      </c>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row>
    <row r="50" spans="2:42" x14ac:dyDescent="0.35">
      <c r="B50" s="100"/>
      <c r="C50" s="100"/>
      <c r="D50" s="100"/>
      <c r="E50" s="121"/>
      <c r="F50" s="123" t="s">
        <v>7</v>
      </c>
      <c r="G50" s="124" t="s">
        <v>35</v>
      </c>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100"/>
    </row>
    <row r="51" spans="2:42" ht="6.65" customHeight="1" x14ac:dyDescent="0.35">
      <c r="B51" s="100"/>
      <c r="C51" s="100"/>
      <c r="D51" s="100"/>
      <c r="E51" s="121"/>
      <c r="F51" s="125"/>
      <c r="G51" s="126"/>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100"/>
    </row>
    <row r="52" spans="2:42" ht="15" customHeight="1" x14ac:dyDescent="0.35">
      <c r="B52" s="100"/>
      <c r="C52" s="100"/>
      <c r="D52" s="100"/>
      <c r="E52" s="121" t="s">
        <v>38</v>
      </c>
      <c r="F52" s="122" t="s">
        <v>39</v>
      </c>
      <c r="G52" s="126"/>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100"/>
    </row>
    <row r="53" spans="2:42" ht="15" customHeight="1" x14ac:dyDescent="0.35">
      <c r="B53" s="100"/>
      <c r="C53" s="100"/>
      <c r="D53" s="100"/>
      <c r="E53" s="121"/>
      <c r="F53" s="123" t="s">
        <v>7</v>
      </c>
      <c r="G53" s="124" t="s">
        <v>35</v>
      </c>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row>
    <row r="54" spans="2:42" ht="6.65" customHeight="1" x14ac:dyDescent="0.35">
      <c r="B54" s="100"/>
      <c r="C54" s="100"/>
      <c r="D54" s="100"/>
      <c r="E54" s="121"/>
      <c r="F54" s="125"/>
      <c r="G54" s="126"/>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0"/>
      <c r="AJ54" s="100"/>
      <c r="AK54" s="100"/>
      <c r="AL54" s="100"/>
      <c r="AM54" s="100"/>
      <c r="AN54" s="100"/>
      <c r="AO54" s="100"/>
      <c r="AP54" s="100"/>
    </row>
    <row r="55" spans="2:42" ht="15" customHeight="1" x14ac:dyDescent="0.35">
      <c r="B55" s="100"/>
      <c r="C55" s="100"/>
      <c r="D55" s="100"/>
      <c r="E55" s="121" t="s">
        <v>40</v>
      </c>
      <c r="F55" s="122" t="s">
        <v>41</v>
      </c>
      <c r="G55" s="126"/>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c r="AO55" s="100"/>
      <c r="AP55" s="100"/>
    </row>
    <row r="56" spans="2:42" ht="15" customHeight="1" x14ac:dyDescent="0.35">
      <c r="B56" s="100"/>
      <c r="C56" s="100"/>
      <c r="D56" s="100"/>
      <c r="E56" s="121"/>
      <c r="F56" s="123" t="s">
        <v>7</v>
      </c>
      <c r="G56" s="124" t="s">
        <v>35</v>
      </c>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row>
    <row r="57" spans="2:42" ht="6.65" customHeight="1" x14ac:dyDescent="0.35">
      <c r="B57" s="100"/>
      <c r="C57" s="100"/>
      <c r="D57" s="100"/>
      <c r="E57" s="121"/>
      <c r="F57" s="125"/>
      <c r="G57" s="126"/>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100"/>
      <c r="AL57" s="100"/>
      <c r="AM57" s="100"/>
      <c r="AN57" s="100"/>
      <c r="AO57" s="100"/>
      <c r="AP57" s="100"/>
    </row>
    <row r="58" spans="2:42" ht="15" customHeight="1" x14ac:dyDescent="0.35">
      <c r="B58" s="100"/>
      <c r="C58" s="100"/>
      <c r="D58" s="100"/>
      <c r="E58" s="121" t="s">
        <v>42</v>
      </c>
      <c r="F58" s="122" t="s">
        <v>43</v>
      </c>
      <c r="G58" s="126"/>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0"/>
      <c r="AM58" s="100"/>
      <c r="AN58" s="100"/>
      <c r="AO58" s="100"/>
      <c r="AP58" s="100"/>
    </row>
    <row r="59" spans="2:42" ht="15" customHeight="1" x14ac:dyDescent="0.35">
      <c r="B59" s="100"/>
      <c r="C59" s="100"/>
      <c r="D59" s="100"/>
      <c r="E59" s="121"/>
      <c r="F59" s="123" t="s">
        <v>7</v>
      </c>
      <c r="G59" s="124" t="s">
        <v>35</v>
      </c>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row>
    <row r="60" spans="2:42" ht="6.4" customHeight="1" x14ac:dyDescent="0.35">
      <c r="B60" s="100"/>
      <c r="C60" s="100"/>
      <c r="D60" s="100"/>
      <c r="E60" s="121"/>
      <c r="F60" s="125"/>
      <c r="G60" s="126"/>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row>
    <row r="61" spans="2:42" x14ac:dyDescent="0.35">
      <c r="B61" s="100"/>
      <c r="C61" s="100"/>
      <c r="D61" s="100"/>
      <c r="E61" s="121" t="s">
        <v>44</v>
      </c>
      <c r="F61" s="122" t="s">
        <v>45</v>
      </c>
      <c r="G61" s="126"/>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row>
    <row r="62" spans="2:42" x14ac:dyDescent="0.35">
      <c r="B62" s="100"/>
      <c r="C62" s="100"/>
      <c r="D62" s="100"/>
      <c r="E62" s="121"/>
      <c r="F62" s="123" t="s">
        <v>7</v>
      </c>
      <c r="G62" s="124" t="s">
        <v>46</v>
      </c>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row>
    <row r="63" spans="2:42" x14ac:dyDescent="0.35">
      <c r="B63" s="100"/>
      <c r="C63" s="100"/>
      <c r="D63" s="100"/>
      <c r="E63" s="121"/>
      <c r="F63" s="123" t="s">
        <v>7</v>
      </c>
      <c r="G63" s="124" t="s">
        <v>47</v>
      </c>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c r="AO63" s="100"/>
      <c r="AP63" s="100"/>
    </row>
    <row r="64" spans="2:42" x14ac:dyDescent="0.35">
      <c r="B64" s="100"/>
      <c r="C64" s="100"/>
      <c r="D64" s="100"/>
      <c r="E64" s="121"/>
      <c r="F64" s="123"/>
      <c r="G64" s="124" t="s">
        <v>48</v>
      </c>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row>
    <row r="65" spans="2:42" x14ac:dyDescent="0.35">
      <c r="B65" s="100"/>
      <c r="C65" s="100"/>
      <c r="D65" s="100"/>
      <c r="E65" s="121"/>
      <c r="F65" s="122"/>
      <c r="G65" s="126"/>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100"/>
      <c r="AM65" s="100"/>
      <c r="AN65" s="100"/>
      <c r="AO65" s="100"/>
      <c r="AP65" s="100"/>
    </row>
    <row r="66" spans="2:42" x14ac:dyDescent="0.35">
      <c r="B66" s="100"/>
      <c r="C66" s="100"/>
      <c r="D66" s="100"/>
      <c r="E66" s="121"/>
      <c r="F66" s="122"/>
      <c r="G66" s="126"/>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row>
    <row r="67" spans="2:42" x14ac:dyDescent="0.35">
      <c r="B67" s="100"/>
      <c r="C67" s="100"/>
      <c r="D67" s="100"/>
      <c r="E67" s="121"/>
      <c r="F67" s="122"/>
      <c r="G67" s="126"/>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row>
    <row r="68" spans="2:42" x14ac:dyDescent="0.35">
      <c r="B68" s="100"/>
      <c r="C68" s="100"/>
      <c r="D68" s="100"/>
      <c r="E68" s="121"/>
      <c r="F68" s="122"/>
      <c r="G68" s="126"/>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row>
    <row r="69" spans="2:42" x14ac:dyDescent="0.35">
      <c r="B69" s="100"/>
      <c r="C69" s="100"/>
      <c r="D69" s="100"/>
      <c r="E69" s="121"/>
      <c r="F69" s="122"/>
      <c r="G69" s="126"/>
      <c r="H69" s="100"/>
      <c r="I69" s="100"/>
      <c r="J69" s="100"/>
      <c r="K69" s="100"/>
      <c r="L69" s="100"/>
      <c r="M69" s="100"/>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100"/>
      <c r="AK69" s="100"/>
      <c r="AL69" s="100"/>
      <c r="AM69" s="100"/>
      <c r="AN69" s="100"/>
      <c r="AO69" s="100"/>
      <c r="AP69" s="100"/>
    </row>
    <row r="70" spans="2:42" x14ac:dyDescent="0.35">
      <c r="B70" s="100"/>
      <c r="C70" s="100"/>
      <c r="D70" s="100"/>
      <c r="E70" s="121"/>
      <c r="F70" s="122"/>
      <c r="G70" s="126"/>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c r="AI70" s="100"/>
      <c r="AJ70" s="100"/>
      <c r="AK70" s="100"/>
      <c r="AL70" s="100"/>
      <c r="AM70" s="100"/>
      <c r="AN70" s="100"/>
      <c r="AO70" s="100"/>
      <c r="AP70" s="100"/>
    </row>
    <row r="71" spans="2:42" x14ac:dyDescent="0.35">
      <c r="B71" s="100"/>
      <c r="C71" s="100"/>
      <c r="D71" s="100"/>
      <c r="E71" s="121"/>
      <c r="F71" s="122"/>
      <c r="G71" s="126"/>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100"/>
    </row>
    <row r="72" spans="2:42" x14ac:dyDescent="0.35">
      <c r="B72" s="100"/>
      <c r="C72" s="100"/>
      <c r="D72" s="100"/>
      <c r="E72" s="121"/>
      <c r="F72" s="122"/>
      <c r="G72" s="126"/>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c r="AO72" s="100"/>
      <c r="AP72" s="100"/>
    </row>
    <row r="73" spans="2:42" x14ac:dyDescent="0.35">
      <c r="B73" s="100"/>
      <c r="C73" s="100"/>
      <c r="D73" s="100"/>
      <c r="E73" s="121"/>
      <c r="F73" s="122"/>
      <c r="G73" s="126"/>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c r="AO73" s="100"/>
      <c r="AP73" s="100"/>
    </row>
    <row r="74" spans="2:42" x14ac:dyDescent="0.35">
      <c r="B74" s="100"/>
      <c r="C74" s="100"/>
      <c r="D74" s="100"/>
      <c r="E74" s="121"/>
      <c r="F74" s="122"/>
      <c r="G74" s="126"/>
      <c r="H74" s="100"/>
      <c r="I74" s="100"/>
      <c r="J74" s="100"/>
      <c r="K74" s="100"/>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100"/>
      <c r="AI74" s="100"/>
      <c r="AJ74" s="100"/>
      <c r="AK74" s="100"/>
      <c r="AL74" s="100"/>
      <c r="AM74" s="100"/>
      <c r="AN74" s="100"/>
      <c r="AO74" s="100"/>
      <c r="AP74" s="100"/>
    </row>
    <row r="75" spans="2:42" x14ac:dyDescent="0.35">
      <c r="B75" s="100"/>
      <c r="C75" s="100"/>
      <c r="D75" s="100"/>
      <c r="E75" s="121"/>
      <c r="F75" s="122"/>
      <c r="G75" s="126"/>
      <c r="H75" s="100"/>
      <c r="I75" s="100"/>
      <c r="J75" s="100"/>
      <c r="K75" s="100"/>
      <c r="L75" s="100"/>
      <c r="M75" s="100"/>
      <c r="N75" s="100"/>
      <c r="O75" s="100"/>
      <c r="P75" s="100"/>
      <c r="Q75" s="100"/>
      <c r="R75" s="100"/>
      <c r="S75" s="100"/>
      <c r="T75" s="100"/>
      <c r="U75" s="100"/>
      <c r="V75" s="100"/>
      <c r="W75" s="100"/>
      <c r="X75" s="100"/>
      <c r="Y75" s="100"/>
      <c r="Z75" s="100"/>
      <c r="AA75" s="100"/>
      <c r="AB75" s="100"/>
      <c r="AC75" s="100"/>
      <c r="AD75" s="100"/>
      <c r="AE75" s="100"/>
      <c r="AF75" s="100"/>
      <c r="AG75" s="100"/>
      <c r="AH75" s="100"/>
      <c r="AI75" s="100"/>
      <c r="AJ75" s="100"/>
      <c r="AK75" s="100"/>
      <c r="AL75" s="100"/>
      <c r="AM75" s="100"/>
      <c r="AN75" s="100"/>
      <c r="AO75" s="100"/>
      <c r="AP75" s="100"/>
    </row>
    <row r="76" spans="2:42" x14ac:dyDescent="0.35">
      <c r="B76" s="100"/>
      <c r="C76" s="100"/>
      <c r="D76" s="100"/>
      <c r="E76" s="121"/>
      <c r="F76" s="122"/>
      <c r="G76" s="126"/>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c r="AL76" s="100"/>
      <c r="AM76" s="100"/>
      <c r="AN76" s="100"/>
      <c r="AO76" s="100"/>
      <c r="AP76" s="100"/>
    </row>
    <row r="77" spans="2:42" x14ac:dyDescent="0.35">
      <c r="B77" s="100"/>
      <c r="C77" s="100"/>
      <c r="D77" s="100"/>
      <c r="E77" s="121"/>
      <c r="F77" s="122"/>
      <c r="G77" s="126"/>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c r="AL77" s="100"/>
      <c r="AM77" s="100"/>
      <c r="AN77" s="100"/>
      <c r="AO77" s="100"/>
      <c r="AP77" s="100"/>
    </row>
    <row r="78" spans="2:42" x14ac:dyDescent="0.35">
      <c r="B78" s="100"/>
      <c r="C78" s="100"/>
      <c r="D78" s="100"/>
      <c r="E78" s="121"/>
      <c r="F78" s="122"/>
      <c r="G78" s="126"/>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c r="AO78" s="100"/>
      <c r="AP78" s="100"/>
    </row>
    <row r="79" spans="2:42" x14ac:dyDescent="0.35">
      <c r="B79" s="100"/>
      <c r="C79" s="100"/>
      <c r="D79" s="100"/>
      <c r="E79" s="121"/>
      <c r="F79" s="122"/>
      <c r="G79" s="126"/>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0"/>
      <c r="AM79" s="100"/>
      <c r="AN79" s="100"/>
      <c r="AO79" s="100"/>
      <c r="AP79" s="100"/>
    </row>
    <row r="80" spans="2:42" x14ac:dyDescent="0.35">
      <c r="B80" s="100"/>
      <c r="C80" s="100"/>
      <c r="D80" s="100"/>
      <c r="E80" s="121"/>
      <c r="F80" s="122"/>
      <c r="G80" s="126"/>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100"/>
      <c r="AJ80" s="100"/>
      <c r="AK80" s="100"/>
      <c r="AL80" s="100"/>
      <c r="AM80" s="100"/>
      <c r="AN80" s="100"/>
      <c r="AO80" s="100"/>
      <c r="AP80" s="100"/>
    </row>
    <row r="81" spans="2:42" ht="6.4" customHeight="1" x14ac:dyDescent="0.35">
      <c r="B81" s="100"/>
      <c r="C81" s="100"/>
      <c r="D81" s="100"/>
      <c r="E81" s="121"/>
      <c r="F81" s="103"/>
      <c r="G81" s="103"/>
      <c r="H81" s="103"/>
      <c r="I81" s="103"/>
      <c r="J81" s="103"/>
      <c r="K81" s="103"/>
      <c r="L81" s="103"/>
      <c r="M81" s="103"/>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0"/>
      <c r="AM81" s="100"/>
      <c r="AN81" s="100"/>
      <c r="AO81" s="100"/>
      <c r="AP81" s="100"/>
    </row>
    <row r="82" spans="2:42" x14ac:dyDescent="0.35">
      <c r="B82" s="100"/>
      <c r="C82" s="100"/>
      <c r="D82" s="100"/>
      <c r="E82" s="121"/>
      <c r="F82" s="104"/>
      <c r="G82" s="129" t="s">
        <v>7</v>
      </c>
      <c r="H82" s="130" t="s">
        <v>49</v>
      </c>
      <c r="I82" s="103"/>
      <c r="J82" s="103"/>
      <c r="K82" s="103"/>
      <c r="L82" s="103"/>
      <c r="M82" s="103"/>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0"/>
      <c r="AM82" s="100"/>
      <c r="AN82" s="100"/>
      <c r="AO82" s="100"/>
      <c r="AP82" s="100"/>
    </row>
    <row r="83" spans="2:42" x14ac:dyDescent="0.35">
      <c r="B83" s="100"/>
      <c r="C83" s="100"/>
      <c r="D83" s="100"/>
      <c r="E83" s="121"/>
      <c r="F83" s="104"/>
      <c r="G83" s="129" t="s">
        <v>7</v>
      </c>
      <c r="H83" s="130" t="s">
        <v>50</v>
      </c>
      <c r="I83" s="103"/>
      <c r="J83" s="103"/>
      <c r="K83" s="103"/>
      <c r="L83" s="103"/>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0"/>
      <c r="AM83" s="100"/>
      <c r="AN83" s="100"/>
      <c r="AO83" s="100"/>
      <c r="AP83" s="100"/>
    </row>
    <row r="84" spans="2:42" x14ac:dyDescent="0.35">
      <c r="B84" s="100"/>
      <c r="C84" s="100"/>
      <c r="D84" s="100"/>
      <c r="E84" s="121"/>
      <c r="F84" s="104"/>
      <c r="G84" s="129"/>
      <c r="H84" s="130" t="s">
        <v>51</v>
      </c>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0"/>
      <c r="AM84" s="100"/>
      <c r="AN84" s="100"/>
      <c r="AO84" s="100"/>
      <c r="AP84" s="100"/>
    </row>
    <row r="85" spans="2:42" x14ac:dyDescent="0.35">
      <c r="B85" s="100"/>
      <c r="C85" s="100"/>
      <c r="D85" s="100"/>
      <c r="E85" s="121"/>
      <c r="F85" s="104"/>
      <c r="G85" s="129" t="s">
        <v>7</v>
      </c>
      <c r="H85" s="130" t="s">
        <v>52</v>
      </c>
      <c r="I85" s="103"/>
      <c r="J85" s="103"/>
      <c r="K85" s="103"/>
      <c r="L85" s="103"/>
      <c r="M85" s="103"/>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0"/>
      <c r="AM85" s="100"/>
      <c r="AN85" s="100"/>
      <c r="AO85" s="100"/>
      <c r="AP85" s="100"/>
    </row>
    <row r="86" spans="2:42" x14ac:dyDescent="0.35">
      <c r="B86" s="100"/>
      <c r="C86" s="100"/>
      <c r="D86" s="100"/>
      <c r="E86" s="121"/>
      <c r="F86" s="104"/>
      <c r="G86" s="129"/>
      <c r="H86" s="130"/>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c r="AJ86" s="103"/>
      <c r="AK86" s="103"/>
      <c r="AL86" s="100"/>
      <c r="AM86" s="100"/>
      <c r="AN86" s="100"/>
      <c r="AO86" s="100"/>
      <c r="AP86" s="100"/>
    </row>
    <row r="87" spans="2:42" x14ac:dyDescent="0.35">
      <c r="B87" s="100"/>
      <c r="C87" s="100"/>
      <c r="D87" s="100"/>
      <c r="E87" s="121"/>
      <c r="F87" s="104"/>
      <c r="G87" s="129"/>
      <c r="H87" s="130"/>
      <c r="I87" s="103"/>
      <c r="J87" s="103"/>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c r="AL87" s="100"/>
      <c r="AM87" s="100"/>
      <c r="AN87" s="100"/>
      <c r="AO87" s="100"/>
      <c r="AP87" s="100"/>
    </row>
    <row r="88" spans="2:42" x14ac:dyDescent="0.35">
      <c r="B88" s="100"/>
      <c r="C88" s="100"/>
      <c r="D88" s="100"/>
      <c r="E88" s="121"/>
      <c r="F88" s="104"/>
      <c r="G88" s="129"/>
      <c r="H88" s="130"/>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c r="AL88" s="100"/>
      <c r="AM88" s="100"/>
      <c r="AN88" s="100"/>
      <c r="AO88" s="100"/>
      <c r="AP88" s="100"/>
    </row>
    <row r="89" spans="2:42" x14ac:dyDescent="0.35">
      <c r="B89" s="100"/>
      <c r="C89" s="100"/>
      <c r="D89" s="100"/>
      <c r="E89" s="121"/>
      <c r="F89" s="104"/>
      <c r="G89" s="129"/>
      <c r="H89" s="130"/>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c r="AL89" s="100"/>
      <c r="AM89" s="100"/>
      <c r="AN89" s="100"/>
      <c r="AO89" s="100"/>
      <c r="AP89" s="100"/>
    </row>
    <row r="90" spans="2:42" x14ac:dyDescent="0.35">
      <c r="B90" s="100"/>
      <c r="C90" s="100"/>
      <c r="D90" s="100"/>
      <c r="E90" s="121"/>
      <c r="F90" s="104"/>
      <c r="G90" s="129"/>
      <c r="H90" s="130"/>
      <c r="I90" s="103"/>
      <c r="J90" s="103"/>
      <c r="K90" s="103"/>
      <c r="L90" s="103"/>
      <c r="M90" s="103"/>
      <c r="N90" s="103"/>
      <c r="O90" s="103"/>
      <c r="P90" s="103"/>
      <c r="Q90" s="103"/>
      <c r="R90" s="103"/>
      <c r="S90" s="103"/>
      <c r="T90" s="103"/>
      <c r="U90" s="103"/>
      <c r="V90" s="103"/>
      <c r="W90" s="103"/>
      <c r="X90" s="103"/>
      <c r="Y90" s="103"/>
      <c r="Z90" s="103"/>
      <c r="AA90" s="103"/>
      <c r="AB90" s="103"/>
      <c r="AC90" s="103"/>
      <c r="AD90" s="103"/>
      <c r="AE90" s="103"/>
      <c r="AF90" s="103"/>
      <c r="AG90" s="103"/>
      <c r="AH90" s="103"/>
      <c r="AI90" s="103"/>
      <c r="AJ90" s="103"/>
      <c r="AK90" s="103"/>
      <c r="AL90" s="100"/>
      <c r="AM90" s="100"/>
      <c r="AN90" s="100"/>
      <c r="AO90" s="100"/>
      <c r="AP90" s="100"/>
    </row>
    <row r="91" spans="2:42" x14ac:dyDescent="0.35">
      <c r="B91" s="100"/>
      <c r="C91" s="100"/>
      <c r="D91" s="100"/>
      <c r="E91" s="121"/>
      <c r="F91" s="104"/>
      <c r="G91" s="129"/>
      <c r="H91" s="130"/>
      <c r="I91" s="103"/>
      <c r="J91" s="103"/>
      <c r="K91" s="103"/>
      <c r="L91" s="103"/>
      <c r="M91" s="103"/>
      <c r="N91" s="103"/>
      <c r="O91" s="103"/>
      <c r="P91" s="103"/>
      <c r="Q91" s="103"/>
      <c r="R91" s="103"/>
      <c r="S91" s="103"/>
      <c r="T91" s="103"/>
      <c r="U91" s="103"/>
      <c r="V91" s="103"/>
      <c r="W91" s="103"/>
      <c r="X91" s="103"/>
      <c r="Y91" s="103"/>
      <c r="Z91" s="103"/>
      <c r="AA91" s="103"/>
      <c r="AB91" s="103"/>
      <c r="AC91" s="103"/>
      <c r="AD91" s="103"/>
      <c r="AE91" s="103"/>
      <c r="AF91" s="103"/>
      <c r="AG91" s="103"/>
      <c r="AH91" s="103"/>
      <c r="AI91" s="103"/>
      <c r="AJ91" s="103"/>
      <c r="AK91" s="103"/>
      <c r="AL91" s="100"/>
      <c r="AM91" s="100"/>
      <c r="AN91" s="100"/>
      <c r="AO91" s="100"/>
      <c r="AP91" s="100"/>
    </row>
    <row r="92" spans="2:42" x14ac:dyDescent="0.35">
      <c r="B92" s="100"/>
      <c r="C92" s="100"/>
      <c r="D92" s="100"/>
      <c r="E92" s="121"/>
      <c r="F92" s="104"/>
      <c r="G92" s="129"/>
      <c r="H92" s="130"/>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0"/>
      <c r="AM92" s="100"/>
      <c r="AN92" s="100"/>
      <c r="AO92" s="100"/>
      <c r="AP92" s="100"/>
    </row>
    <row r="93" spans="2:42" x14ac:dyDescent="0.35">
      <c r="B93" s="100"/>
      <c r="C93" s="100"/>
      <c r="D93" s="100"/>
      <c r="E93" s="121"/>
      <c r="F93" s="104"/>
      <c r="G93" s="129"/>
      <c r="H93" s="130"/>
      <c r="I93" s="103"/>
      <c r="J93" s="103"/>
      <c r="K93" s="103"/>
      <c r="L93" s="103"/>
      <c r="M93" s="103"/>
      <c r="N93" s="103"/>
      <c r="O93" s="103"/>
      <c r="P93" s="103"/>
      <c r="Q93" s="103"/>
      <c r="R93" s="103"/>
      <c r="S93" s="103"/>
      <c r="T93" s="103"/>
      <c r="U93" s="103"/>
      <c r="V93" s="103"/>
      <c r="W93" s="103"/>
      <c r="X93" s="103"/>
      <c r="Y93" s="103"/>
      <c r="Z93" s="103"/>
      <c r="AA93" s="103"/>
      <c r="AB93" s="103"/>
      <c r="AC93" s="103"/>
      <c r="AD93" s="103"/>
      <c r="AE93" s="103"/>
      <c r="AF93" s="103"/>
      <c r="AG93" s="103"/>
      <c r="AH93" s="103"/>
      <c r="AI93" s="103"/>
      <c r="AJ93" s="103"/>
      <c r="AK93" s="103"/>
      <c r="AL93" s="100"/>
      <c r="AM93" s="100"/>
      <c r="AN93" s="100"/>
      <c r="AO93" s="100"/>
      <c r="AP93" s="100"/>
    </row>
    <row r="94" spans="2:42" x14ac:dyDescent="0.35">
      <c r="B94" s="100"/>
      <c r="C94" s="100"/>
      <c r="D94" s="100"/>
      <c r="E94" s="121"/>
      <c r="F94" s="104"/>
      <c r="G94" s="129"/>
      <c r="H94" s="130"/>
      <c r="I94" s="103"/>
      <c r="J94" s="103"/>
      <c r="K94" s="103"/>
      <c r="L94" s="103"/>
      <c r="M94" s="103"/>
      <c r="N94" s="103"/>
      <c r="O94" s="103"/>
      <c r="P94" s="103"/>
      <c r="Q94" s="103"/>
      <c r="R94" s="103"/>
      <c r="S94" s="103"/>
      <c r="T94" s="103"/>
      <c r="U94" s="103"/>
      <c r="V94" s="103"/>
      <c r="W94" s="103"/>
      <c r="X94" s="103"/>
      <c r="Y94" s="103"/>
      <c r="Z94" s="103"/>
      <c r="AA94" s="103"/>
      <c r="AB94" s="103"/>
      <c r="AC94" s="103"/>
      <c r="AD94" s="103"/>
      <c r="AE94" s="103"/>
      <c r="AF94" s="103"/>
      <c r="AG94" s="103"/>
      <c r="AH94" s="103"/>
      <c r="AI94" s="103"/>
      <c r="AJ94" s="103"/>
      <c r="AK94" s="103"/>
      <c r="AL94" s="100"/>
      <c r="AM94" s="100"/>
      <c r="AN94" s="100"/>
      <c r="AO94" s="100"/>
      <c r="AP94" s="100"/>
    </row>
    <row r="95" spans="2:42" x14ac:dyDescent="0.35">
      <c r="B95" s="100"/>
      <c r="C95" s="100"/>
      <c r="D95" s="100"/>
      <c r="E95" s="121"/>
      <c r="F95" s="104"/>
      <c r="G95" s="129"/>
      <c r="H95" s="130"/>
      <c r="I95" s="103"/>
      <c r="J95" s="103"/>
      <c r="K95" s="103"/>
      <c r="L95" s="103"/>
      <c r="M95" s="103"/>
      <c r="N95" s="103"/>
      <c r="O95" s="103"/>
      <c r="P95" s="103"/>
      <c r="Q95" s="103"/>
      <c r="R95" s="103"/>
      <c r="S95" s="103"/>
      <c r="T95" s="103"/>
      <c r="U95" s="103"/>
      <c r="V95" s="103"/>
      <c r="W95" s="103"/>
      <c r="X95" s="103"/>
      <c r="Y95" s="103"/>
      <c r="Z95" s="103"/>
      <c r="AA95" s="103"/>
      <c r="AB95" s="103"/>
      <c r="AC95" s="103"/>
      <c r="AD95" s="103"/>
      <c r="AE95" s="103"/>
      <c r="AF95" s="103"/>
      <c r="AG95" s="103"/>
      <c r="AH95" s="103"/>
      <c r="AI95" s="103"/>
      <c r="AJ95" s="103"/>
      <c r="AK95" s="103"/>
      <c r="AL95" s="100"/>
      <c r="AM95" s="100"/>
      <c r="AN95" s="100"/>
      <c r="AO95" s="100"/>
      <c r="AP95" s="100"/>
    </row>
    <row r="96" spans="2:42" x14ac:dyDescent="0.35">
      <c r="B96" s="100"/>
      <c r="C96" s="100"/>
      <c r="D96" s="100"/>
      <c r="E96" s="121"/>
      <c r="F96" s="104"/>
      <c r="G96" s="129"/>
      <c r="H96" s="130"/>
      <c r="I96" s="103"/>
      <c r="J96" s="103"/>
      <c r="K96" s="103"/>
      <c r="L96" s="103"/>
      <c r="M96" s="103"/>
      <c r="N96" s="103"/>
      <c r="O96" s="103"/>
      <c r="P96" s="103"/>
      <c r="Q96" s="103"/>
      <c r="R96" s="103"/>
      <c r="S96" s="103"/>
      <c r="T96" s="103"/>
      <c r="U96" s="103"/>
      <c r="V96" s="103"/>
      <c r="W96" s="103"/>
      <c r="X96" s="103"/>
      <c r="Y96" s="103"/>
      <c r="Z96" s="103"/>
      <c r="AA96" s="103"/>
      <c r="AB96" s="103"/>
      <c r="AC96" s="103"/>
      <c r="AD96" s="103"/>
      <c r="AE96" s="103"/>
      <c r="AF96" s="103"/>
      <c r="AG96" s="103"/>
      <c r="AH96" s="103"/>
      <c r="AI96" s="103"/>
      <c r="AJ96" s="103"/>
      <c r="AK96" s="103"/>
      <c r="AL96" s="100"/>
      <c r="AM96" s="100"/>
      <c r="AN96" s="100"/>
      <c r="AO96" s="100"/>
      <c r="AP96" s="100"/>
    </row>
    <row r="97" spans="2:42" x14ac:dyDescent="0.35">
      <c r="B97" s="100"/>
      <c r="C97" s="100"/>
      <c r="D97" s="100"/>
      <c r="E97" s="121"/>
      <c r="F97" s="104"/>
      <c r="G97" s="129"/>
      <c r="H97" s="130"/>
      <c r="I97" s="103"/>
      <c r="J97" s="103"/>
      <c r="K97" s="103"/>
      <c r="L97" s="103"/>
      <c r="M97" s="103"/>
      <c r="N97" s="103"/>
      <c r="O97" s="103"/>
      <c r="P97" s="103"/>
      <c r="Q97" s="103"/>
      <c r="R97" s="103"/>
      <c r="S97" s="103"/>
      <c r="T97" s="103"/>
      <c r="U97" s="103"/>
      <c r="V97" s="103"/>
      <c r="W97" s="103"/>
      <c r="X97" s="103"/>
      <c r="Y97" s="103"/>
      <c r="Z97" s="103"/>
      <c r="AA97" s="103"/>
      <c r="AB97" s="103"/>
      <c r="AC97" s="103"/>
      <c r="AD97" s="103"/>
      <c r="AE97" s="103"/>
      <c r="AF97" s="103"/>
      <c r="AG97" s="103"/>
      <c r="AH97" s="103"/>
      <c r="AI97" s="103"/>
      <c r="AJ97" s="103"/>
      <c r="AK97" s="103"/>
      <c r="AL97" s="100"/>
      <c r="AM97" s="100"/>
      <c r="AN97" s="100"/>
      <c r="AO97" s="100"/>
      <c r="AP97" s="100"/>
    </row>
    <row r="98" spans="2:42" x14ac:dyDescent="0.35">
      <c r="B98" s="100"/>
      <c r="C98" s="100"/>
      <c r="D98" s="100"/>
      <c r="E98" s="121"/>
      <c r="F98" s="104"/>
      <c r="G98" s="129"/>
      <c r="H98" s="130"/>
      <c r="I98" s="103"/>
      <c r="J98" s="103"/>
      <c r="K98" s="103"/>
      <c r="L98" s="103"/>
      <c r="M98" s="103"/>
      <c r="N98" s="103"/>
      <c r="O98" s="103"/>
      <c r="P98" s="103"/>
      <c r="Q98" s="103"/>
      <c r="R98" s="103"/>
      <c r="S98" s="103"/>
      <c r="T98" s="103"/>
      <c r="U98" s="103"/>
      <c r="V98" s="103"/>
      <c r="W98" s="103"/>
      <c r="X98" s="103"/>
      <c r="Y98" s="103"/>
      <c r="Z98" s="103"/>
      <c r="AA98" s="103"/>
      <c r="AB98" s="103"/>
      <c r="AC98" s="103"/>
      <c r="AD98" s="103"/>
      <c r="AE98" s="103"/>
      <c r="AF98" s="103"/>
      <c r="AG98" s="103"/>
      <c r="AH98" s="103"/>
      <c r="AI98" s="103"/>
      <c r="AJ98" s="103"/>
      <c r="AK98" s="103"/>
      <c r="AL98" s="100"/>
      <c r="AM98" s="100"/>
      <c r="AN98" s="100"/>
      <c r="AO98" s="100"/>
      <c r="AP98" s="100"/>
    </row>
    <row r="99" spans="2:42" x14ac:dyDescent="0.35">
      <c r="B99" s="100"/>
      <c r="C99" s="100"/>
      <c r="D99" s="100"/>
      <c r="E99" s="121"/>
      <c r="F99" s="104"/>
      <c r="G99" s="129"/>
      <c r="H99" s="130"/>
      <c r="I99" s="103"/>
      <c r="J99" s="103"/>
      <c r="K99" s="103"/>
      <c r="L99" s="103"/>
      <c r="M99" s="103"/>
      <c r="N99" s="103"/>
      <c r="O99" s="103"/>
      <c r="P99" s="103"/>
      <c r="Q99" s="103"/>
      <c r="R99" s="103"/>
      <c r="S99" s="103"/>
      <c r="T99" s="103"/>
      <c r="U99" s="103"/>
      <c r="V99" s="103"/>
      <c r="W99" s="103"/>
      <c r="X99" s="103"/>
      <c r="Y99" s="103"/>
      <c r="Z99" s="103"/>
      <c r="AA99" s="103"/>
      <c r="AB99" s="103"/>
      <c r="AC99" s="103"/>
      <c r="AD99" s="103"/>
      <c r="AE99" s="103"/>
      <c r="AF99" s="103"/>
      <c r="AG99" s="103"/>
      <c r="AH99" s="103"/>
      <c r="AI99" s="103"/>
      <c r="AJ99" s="103"/>
      <c r="AK99" s="103"/>
      <c r="AL99" s="100"/>
      <c r="AM99" s="100"/>
      <c r="AN99" s="100"/>
      <c r="AO99" s="100"/>
      <c r="AP99" s="100"/>
    </row>
    <row r="100" spans="2:42" x14ac:dyDescent="0.35">
      <c r="B100" s="100"/>
      <c r="C100" s="100"/>
      <c r="D100" s="100"/>
      <c r="E100" s="121"/>
      <c r="F100" s="104"/>
      <c r="G100" s="129"/>
      <c r="H100" s="130"/>
      <c r="I100" s="103"/>
      <c r="J100" s="103"/>
      <c r="K100" s="103"/>
      <c r="L100" s="103"/>
      <c r="M100" s="103"/>
      <c r="N100" s="103"/>
      <c r="O100" s="103"/>
      <c r="P100" s="103"/>
      <c r="Q100" s="103"/>
      <c r="R100" s="103"/>
      <c r="S100" s="103"/>
      <c r="T100" s="103"/>
      <c r="U100" s="103"/>
      <c r="V100" s="103"/>
      <c r="W100" s="103"/>
      <c r="X100" s="103"/>
      <c r="Y100" s="103"/>
      <c r="Z100" s="103"/>
      <c r="AA100" s="103"/>
      <c r="AB100" s="103"/>
      <c r="AC100" s="103"/>
      <c r="AD100" s="103"/>
      <c r="AE100" s="103"/>
      <c r="AF100" s="103"/>
      <c r="AG100" s="103"/>
      <c r="AH100" s="103"/>
      <c r="AI100" s="103"/>
      <c r="AJ100" s="103"/>
      <c r="AK100" s="103"/>
      <c r="AL100" s="100"/>
      <c r="AM100" s="100"/>
      <c r="AN100" s="100"/>
      <c r="AO100" s="100"/>
      <c r="AP100" s="100"/>
    </row>
    <row r="101" spans="2:42" x14ac:dyDescent="0.35">
      <c r="B101" s="100"/>
      <c r="C101" s="100"/>
      <c r="D101" s="100"/>
      <c r="E101" s="121"/>
      <c r="F101" s="104"/>
      <c r="G101" s="129"/>
      <c r="H101" s="130"/>
      <c r="I101" s="103"/>
      <c r="J101" s="103"/>
      <c r="K101" s="103"/>
      <c r="L101" s="103"/>
      <c r="M101" s="103"/>
      <c r="N101" s="103"/>
      <c r="O101" s="103"/>
      <c r="P101" s="103"/>
      <c r="Q101" s="103"/>
      <c r="R101" s="103"/>
      <c r="S101" s="103"/>
      <c r="T101" s="103"/>
      <c r="U101" s="103"/>
      <c r="V101" s="103"/>
      <c r="W101" s="103"/>
      <c r="X101" s="103"/>
      <c r="Y101" s="103"/>
      <c r="Z101" s="103"/>
      <c r="AA101" s="103"/>
      <c r="AB101" s="103"/>
      <c r="AC101" s="103"/>
      <c r="AD101" s="103"/>
      <c r="AE101" s="103"/>
      <c r="AF101" s="103"/>
      <c r="AG101" s="103"/>
      <c r="AH101" s="103"/>
      <c r="AI101" s="103"/>
      <c r="AJ101" s="103"/>
      <c r="AK101" s="103"/>
      <c r="AL101" s="100"/>
      <c r="AM101" s="100"/>
      <c r="AN101" s="100"/>
      <c r="AO101" s="100"/>
      <c r="AP101" s="100"/>
    </row>
    <row r="102" spans="2:42" x14ac:dyDescent="0.35">
      <c r="B102" s="100"/>
      <c r="C102" s="100"/>
      <c r="D102" s="100"/>
      <c r="E102" s="121"/>
      <c r="F102" s="104"/>
      <c r="G102" s="129"/>
      <c r="H102" s="130"/>
      <c r="I102" s="103"/>
      <c r="J102" s="103"/>
      <c r="K102" s="103"/>
      <c r="L102" s="103"/>
      <c r="M102" s="103"/>
      <c r="N102" s="103"/>
      <c r="O102" s="103"/>
      <c r="P102" s="103"/>
      <c r="Q102" s="103"/>
      <c r="R102" s="103"/>
      <c r="S102" s="103"/>
      <c r="T102" s="103"/>
      <c r="U102" s="103"/>
      <c r="V102" s="103"/>
      <c r="W102" s="103"/>
      <c r="X102" s="103"/>
      <c r="Y102" s="103"/>
      <c r="Z102" s="103"/>
      <c r="AA102" s="103"/>
      <c r="AB102" s="103"/>
      <c r="AC102" s="103"/>
      <c r="AD102" s="103"/>
      <c r="AE102" s="103"/>
      <c r="AF102" s="103"/>
      <c r="AG102" s="103"/>
      <c r="AH102" s="103"/>
      <c r="AI102" s="103"/>
      <c r="AJ102" s="103"/>
      <c r="AK102" s="103"/>
      <c r="AL102" s="100"/>
      <c r="AM102" s="100"/>
      <c r="AN102" s="100"/>
      <c r="AO102" s="100"/>
      <c r="AP102" s="100"/>
    </row>
    <row r="103" spans="2:42" x14ac:dyDescent="0.35">
      <c r="B103" s="100"/>
      <c r="C103" s="100"/>
      <c r="D103" s="100"/>
      <c r="E103" s="121"/>
      <c r="F103" s="104"/>
      <c r="G103" s="129"/>
      <c r="H103" s="130"/>
      <c r="I103" s="103"/>
      <c r="J103" s="103"/>
      <c r="K103" s="103"/>
      <c r="L103" s="103"/>
      <c r="M103" s="103"/>
      <c r="N103" s="103"/>
      <c r="O103" s="103"/>
      <c r="P103" s="103"/>
      <c r="Q103" s="103"/>
      <c r="R103" s="103"/>
      <c r="S103" s="103"/>
      <c r="T103" s="103"/>
      <c r="U103" s="103"/>
      <c r="V103" s="103"/>
      <c r="W103" s="103"/>
      <c r="X103" s="103"/>
      <c r="Y103" s="103"/>
      <c r="Z103" s="103"/>
      <c r="AA103" s="103"/>
      <c r="AB103" s="103"/>
      <c r="AC103" s="103"/>
      <c r="AD103" s="103"/>
      <c r="AE103" s="103"/>
      <c r="AF103" s="103"/>
      <c r="AG103" s="103"/>
      <c r="AH103" s="103"/>
      <c r="AI103" s="103"/>
      <c r="AJ103" s="103"/>
      <c r="AK103" s="103"/>
      <c r="AL103" s="100"/>
      <c r="AM103" s="100"/>
      <c r="AN103" s="100"/>
      <c r="AO103" s="100"/>
      <c r="AP103" s="100"/>
    </row>
    <row r="104" spans="2:42" x14ac:dyDescent="0.35">
      <c r="B104" s="100"/>
      <c r="C104" s="100"/>
      <c r="D104" s="100"/>
      <c r="E104" s="121"/>
      <c r="F104" s="104"/>
      <c r="G104" s="129"/>
      <c r="H104" s="130"/>
      <c r="I104" s="103"/>
      <c r="J104" s="103"/>
      <c r="K104" s="103"/>
      <c r="L104" s="103"/>
      <c r="M104" s="103"/>
      <c r="N104" s="103"/>
      <c r="O104" s="103"/>
      <c r="P104" s="103"/>
      <c r="Q104" s="103"/>
      <c r="R104" s="103"/>
      <c r="S104" s="103"/>
      <c r="T104" s="103"/>
      <c r="U104" s="103"/>
      <c r="V104" s="103"/>
      <c r="W104" s="103"/>
      <c r="X104" s="103"/>
      <c r="Y104" s="103"/>
      <c r="Z104" s="103"/>
      <c r="AA104" s="103"/>
      <c r="AB104" s="103"/>
      <c r="AC104" s="103"/>
      <c r="AD104" s="103"/>
      <c r="AE104" s="103"/>
      <c r="AF104" s="103"/>
      <c r="AG104" s="103"/>
      <c r="AH104" s="103"/>
      <c r="AI104" s="103"/>
      <c r="AJ104" s="103"/>
      <c r="AK104" s="103"/>
      <c r="AL104" s="100"/>
      <c r="AM104" s="100"/>
      <c r="AN104" s="100"/>
      <c r="AO104" s="100"/>
      <c r="AP104" s="100"/>
    </row>
    <row r="105" spans="2:42" x14ac:dyDescent="0.35">
      <c r="B105" s="100"/>
      <c r="C105" s="100"/>
      <c r="D105" s="100"/>
      <c r="E105" s="121"/>
      <c r="F105" s="104"/>
      <c r="G105" s="129"/>
      <c r="H105" s="130"/>
      <c r="I105" s="103"/>
      <c r="J105" s="103"/>
      <c r="K105" s="103"/>
      <c r="L105" s="103"/>
      <c r="M105" s="103"/>
      <c r="N105" s="103"/>
      <c r="O105" s="103"/>
      <c r="P105" s="103"/>
      <c r="Q105" s="103"/>
      <c r="R105" s="103"/>
      <c r="S105" s="103"/>
      <c r="T105" s="103"/>
      <c r="U105" s="103"/>
      <c r="V105" s="103"/>
      <c r="W105" s="103"/>
      <c r="X105" s="103"/>
      <c r="Y105" s="103"/>
      <c r="Z105" s="103"/>
      <c r="AA105" s="103"/>
      <c r="AB105" s="103"/>
      <c r="AC105" s="103"/>
      <c r="AD105" s="103"/>
      <c r="AE105" s="103"/>
      <c r="AF105" s="103"/>
      <c r="AG105" s="103"/>
      <c r="AH105" s="103"/>
      <c r="AI105" s="103"/>
      <c r="AJ105" s="103"/>
      <c r="AK105" s="103"/>
      <c r="AL105" s="100"/>
      <c r="AM105" s="100"/>
      <c r="AN105" s="100"/>
      <c r="AO105" s="100"/>
      <c r="AP105" s="100"/>
    </row>
    <row r="106" spans="2:42" ht="6.4" customHeight="1" x14ac:dyDescent="0.35">
      <c r="B106" s="100"/>
      <c r="C106" s="100"/>
      <c r="D106" s="100"/>
      <c r="E106" s="121"/>
      <c r="F106" s="104"/>
      <c r="G106" s="129"/>
      <c r="H106" s="130"/>
      <c r="I106" s="103"/>
      <c r="J106" s="103"/>
      <c r="K106" s="103"/>
      <c r="L106" s="103"/>
      <c r="M106" s="103"/>
      <c r="N106" s="103"/>
      <c r="O106" s="103"/>
      <c r="P106" s="103"/>
      <c r="Q106" s="103"/>
      <c r="R106" s="103"/>
      <c r="S106" s="103"/>
      <c r="T106" s="103"/>
      <c r="U106" s="103"/>
      <c r="V106" s="103"/>
      <c r="W106" s="103"/>
      <c r="X106" s="103"/>
      <c r="Y106" s="103"/>
      <c r="Z106" s="103"/>
      <c r="AA106" s="103"/>
      <c r="AB106" s="103"/>
      <c r="AC106" s="103"/>
      <c r="AD106" s="103"/>
      <c r="AE106" s="103"/>
      <c r="AF106" s="103"/>
      <c r="AG106" s="103"/>
      <c r="AH106" s="103"/>
      <c r="AI106" s="103"/>
      <c r="AJ106" s="103"/>
      <c r="AK106" s="103"/>
      <c r="AL106" s="100"/>
      <c r="AM106" s="100"/>
      <c r="AN106" s="100"/>
      <c r="AO106" s="100"/>
      <c r="AP106" s="100"/>
    </row>
    <row r="107" spans="2:42" x14ac:dyDescent="0.35">
      <c r="B107" s="100"/>
      <c r="C107" s="100"/>
      <c r="D107" s="100"/>
      <c r="E107" s="121"/>
      <c r="F107" s="104"/>
      <c r="G107" s="131"/>
      <c r="H107" s="132" t="s">
        <v>53</v>
      </c>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133"/>
      <c r="AG107" s="133"/>
      <c r="AH107" s="133"/>
      <c r="AI107" s="133"/>
      <c r="AJ107" s="103"/>
      <c r="AK107" s="103"/>
      <c r="AL107" s="100"/>
      <c r="AM107" s="100"/>
      <c r="AN107" s="100"/>
      <c r="AO107" s="100"/>
      <c r="AP107" s="100"/>
    </row>
    <row r="108" spans="2:42" x14ac:dyDescent="0.35">
      <c r="B108" s="100"/>
      <c r="C108" s="100"/>
      <c r="D108" s="100"/>
      <c r="E108" s="121"/>
      <c r="F108" s="104"/>
      <c r="G108" s="129"/>
      <c r="H108" s="130"/>
      <c r="I108" s="103"/>
      <c r="J108" s="103"/>
      <c r="K108" s="103"/>
      <c r="L108" s="103"/>
      <c r="M108" s="103"/>
      <c r="N108" s="103"/>
      <c r="O108" s="103"/>
      <c r="P108" s="103"/>
      <c r="Q108" s="103"/>
      <c r="R108" s="103"/>
      <c r="S108" s="103"/>
      <c r="T108" s="103"/>
      <c r="U108" s="103"/>
      <c r="V108" s="103"/>
      <c r="W108" s="103"/>
      <c r="X108" s="103"/>
      <c r="Y108" s="103"/>
      <c r="Z108" s="103"/>
      <c r="AA108" s="103"/>
      <c r="AB108" s="103"/>
      <c r="AC108" s="103"/>
      <c r="AD108" s="103"/>
      <c r="AE108" s="103"/>
      <c r="AF108" s="103"/>
      <c r="AG108" s="103"/>
      <c r="AH108" s="103"/>
      <c r="AI108" s="103"/>
      <c r="AJ108" s="103"/>
      <c r="AK108" s="103"/>
      <c r="AL108" s="100"/>
      <c r="AM108" s="100"/>
      <c r="AN108" s="100"/>
      <c r="AO108" s="100"/>
      <c r="AP108" s="100"/>
    </row>
    <row r="109" spans="2:42" x14ac:dyDescent="0.35">
      <c r="B109" s="100"/>
      <c r="C109" s="100"/>
      <c r="D109" s="100"/>
      <c r="E109" s="121"/>
      <c r="F109" s="104"/>
      <c r="G109" s="129"/>
      <c r="H109" s="130"/>
      <c r="I109" s="103"/>
      <c r="J109" s="103"/>
      <c r="K109" s="103"/>
      <c r="L109" s="103"/>
      <c r="M109" s="103"/>
      <c r="N109" s="103"/>
      <c r="O109" s="103"/>
      <c r="P109" s="103"/>
      <c r="Q109" s="103"/>
      <c r="R109" s="103"/>
      <c r="S109" s="103"/>
      <c r="T109" s="103"/>
      <c r="U109" s="103"/>
      <c r="V109" s="103"/>
      <c r="W109" s="103"/>
      <c r="X109" s="103"/>
      <c r="Y109" s="103"/>
      <c r="Z109" s="103"/>
      <c r="AA109" s="103"/>
      <c r="AB109" s="103"/>
      <c r="AC109" s="103"/>
      <c r="AD109" s="103"/>
      <c r="AE109" s="103"/>
      <c r="AF109" s="103"/>
      <c r="AG109" s="103"/>
      <c r="AH109" s="103"/>
      <c r="AI109" s="103"/>
      <c r="AJ109" s="103"/>
      <c r="AK109" s="103"/>
      <c r="AL109" s="100"/>
      <c r="AM109" s="100"/>
      <c r="AN109" s="100"/>
      <c r="AO109" s="100"/>
      <c r="AP109" s="100"/>
    </row>
    <row r="110" spans="2:42" x14ac:dyDescent="0.35">
      <c r="B110" s="100"/>
      <c r="C110" s="100"/>
      <c r="D110" s="100"/>
      <c r="E110" s="121"/>
      <c r="F110" s="104"/>
      <c r="G110" s="129"/>
      <c r="H110" s="130"/>
      <c r="I110" s="103"/>
      <c r="J110" s="103"/>
      <c r="K110" s="103"/>
      <c r="L110" s="103"/>
      <c r="M110" s="103"/>
      <c r="N110" s="103"/>
      <c r="O110" s="103"/>
      <c r="P110" s="103"/>
      <c r="Q110" s="103"/>
      <c r="R110" s="103"/>
      <c r="S110" s="103"/>
      <c r="T110" s="103"/>
      <c r="U110" s="103"/>
      <c r="V110" s="103"/>
      <c r="W110" s="103"/>
      <c r="X110" s="103"/>
      <c r="Y110" s="103"/>
      <c r="Z110" s="103"/>
      <c r="AA110" s="103"/>
      <c r="AB110" s="103"/>
      <c r="AC110" s="103"/>
      <c r="AD110" s="103"/>
      <c r="AE110" s="103"/>
      <c r="AF110" s="103"/>
      <c r="AG110" s="103"/>
      <c r="AH110" s="103"/>
      <c r="AI110" s="103"/>
      <c r="AJ110" s="103"/>
      <c r="AK110" s="103"/>
      <c r="AL110" s="100"/>
      <c r="AM110" s="100"/>
      <c r="AN110" s="100"/>
      <c r="AO110" s="100"/>
      <c r="AP110" s="100"/>
    </row>
    <row r="111" spans="2:42" x14ac:dyDescent="0.35">
      <c r="B111" s="100"/>
      <c r="C111" s="100"/>
      <c r="D111" s="100"/>
      <c r="E111" s="121"/>
      <c r="F111" s="104"/>
      <c r="G111" s="129"/>
      <c r="H111" s="130"/>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0"/>
      <c r="AM111" s="100"/>
      <c r="AN111" s="100"/>
      <c r="AO111" s="100"/>
      <c r="AP111" s="100"/>
    </row>
    <row r="112" spans="2:42" x14ac:dyDescent="0.35">
      <c r="B112" s="100"/>
      <c r="C112" s="100"/>
      <c r="D112" s="100"/>
      <c r="E112" s="121"/>
      <c r="F112" s="104"/>
      <c r="G112" s="129"/>
      <c r="H112" s="130"/>
      <c r="I112" s="10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AG112" s="103"/>
      <c r="AH112" s="103"/>
      <c r="AI112" s="103"/>
      <c r="AJ112" s="103"/>
      <c r="AK112" s="103"/>
      <c r="AL112" s="100"/>
      <c r="AM112" s="100"/>
      <c r="AN112" s="100"/>
      <c r="AO112" s="100"/>
      <c r="AP112" s="100"/>
    </row>
    <row r="113" spans="2:42" x14ac:dyDescent="0.35">
      <c r="B113" s="100"/>
      <c r="C113" s="100"/>
      <c r="D113" s="100"/>
      <c r="E113" s="121"/>
      <c r="F113" s="104"/>
      <c r="G113" s="129"/>
      <c r="H113" s="130"/>
      <c r="I113" s="103"/>
      <c r="J113" s="103"/>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c r="AJ113" s="103"/>
      <c r="AK113" s="103"/>
      <c r="AL113" s="100"/>
      <c r="AM113" s="100"/>
      <c r="AN113" s="100"/>
      <c r="AO113" s="100"/>
      <c r="AP113" s="100"/>
    </row>
    <row r="114" spans="2:42" x14ac:dyDescent="0.35">
      <c r="B114" s="100"/>
      <c r="C114" s="100"/>
      <c r="D114" s="100"/>
      <c r="E114" s="121"/>
      <c r="F114" s="104"/>
      <c r="G114" s="129"/>
      <c r="H114" s="130"/>
      <c r="I114" s="103"/>
      <c r="J114" s="103"/>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0"/>
      <c r="AM114" s="100"/>
      <c r="AN114" s="100"/>
      <c r="AO114" s="100"/>
      <c r="AP114" s="100"/>
    </row>
    <row r="115" spans="2:42" x14ac:dyDescent="0.35">
      <c r="B115" s="100"/>
      <c r="C115" s="100"/>
      <c r="D115" s="100"/>
      <c r="E115" s="121"/>
      <c r="F115" s="104"/>
      <c r="G115" s="129"/>
      <c r="H115" s="130"/>
      <c r="I115" s="103"/>
      <c r="J115" s="103"/>
      <c r="K115" s="103"/>
      <c r="L115" s="103"/>
      <c r="M115" s="103"/>
      <c r="N115" s="103"/>
      <c r="O115" s="103"/>
      <c r="P115" s="103"/>
      <c r="Q115" s="103"/>
      <c r="R115" s="103"/>
      <c r="S115" s="103"/>
      <c r="T115" s="103"/>
      <c r="U115" s="103"/>
      <c r="V115" s="103"/>
      <c r="W115" s="103"/>
      <c r="X115" s="103"/>
      <c r="Y115" s="103"/>
      <c r="Z115" s="103"/>
      <c r="AA115" s="103"/>
      <c r="AB115" s="103"/>
      <c r="AC115" s="103"/>
      <c r="AD115" s="103"/>
      <c r="AE115" s="103"/>
      <c r="AF115" s="103"/>
      <c r="AG115" s="103"/>
      <c r="AH115" s="103"/>
      <c r="AI115" s="103"/>
      <c r="AJ115" s="103"/>
      <c r="AK115" s="103"/>
      <c r="AL115" s="100"/>
      <c r="AM115" s="100"/>
      <c r="AN115" s="100"/>
      <c r="AO115" s="100"/>
      <c r="AP115" s="100"/>
    </row>
    <row r="116" spans="2:42" x14ac:dyDescent="0.35">
      <c r="B116" s="100"/>
      <c r="C116" s="100"/>
      <c r="D116" s="100"/>
      <c r="E116" s="121"/>
      <c r="F116" s="104"/>
      <c r="G116" s="129"/>
      <c r="H116" s="130"/>
      <c r="I116" s="103"/>
      <c r="J116" s="103"/>
      <c r="K116" s="103"/>
      <c r="L116" s="103"/>
      <c r="M116" s="103"/>
      <c r="N116" s="103"/>
      <c r="O116" s="103"/>
      <c r="P116" s="103"/>
      <c r="Q116" s="103"/>
      <c r="R116" s="103"/>
      <c r="S116" s="103"/>
      <c r="T116" s="103"/>
      <c r="U116" s="103"/>
      <c r="V116" s="103"/>
      <c r="W116" s="103"/>
      <c r="X116" s="103"/>
      <c r="Y116" s="103"/>
      <c r="Z116" s="103"/>
      <c r="AA116" s="103"/>
      <c r="AB116" s="103"/>
      <c r="AC116" s="103"/>
      <c r="AD116" s="103"/>
      <c r="AE116" s="103"/>
      <c r="AF116" s="103"/>
      <c r="AG116" s="103"/>
      <c r="AH116" s="103"/>
      <c r="AI116" s="103"/>
      <c r="AJ116" s="103"/>
      <c r="AK116" s="103"/>
      <c r="AL116" s="100"/>
      <c r="AM116" s="100"/>
      <c r="AN116" s="100"/>
      <c r="AO116" s="100"/>
      <c r="AP116" s="100"/>
    </row>
    <row r="117" spans="2:42" x14ac:dyDescent="0.35">
      <c r="B117" s="100"/>
      <c r="C117" s="100"/>
      <c r="D117" s="100"/>
      <c r="E117" s="121"/>
      <c r="F117" s="104"/>
      <c r="G117" s="129"/>
      <c r="H117" s="130"/>
      <c r="I117" s="103"/>
      <c r="J117" s="103"/>
      <c r="K117" s="103"/>
      <c r="L117" s="103"/>
      <c r="M117" s="103"/>
      <c r="N117" s="103"/>
      <c r="O117" s="103"/>
      <c r="P117" s="103"/>
      <c r="Q117" s="103"/>
      <c r="R117" s="103"/>
      <c r="S117" s="103"/>
      <c r="T117" s="103"/>
      <c r="U117" s="103"/>
      <c r="V117" s="103"/>
      <c r="W117" s="103"/>
      <c r="X117" s="103"/>
      <c r="Y117" s="103"/>
      <c r="Z117" s="103"/>
      <c r="AA117" s="103"/>
      <c r="AB117" s="103"/>
      <c r="AC117" s="103"/>
      <c r="AD117" s="103"/>
      <c r="AE117" s="103"/>
      <c r="AF117" s="103"/>
      <c r="AG117" s="103"/>
      <c r="AH117" s="103"/>
      <c r="AI117" s="103"/>
      <c r="AJ117" s="103"/>
      <c r="AK117" s="103"/>
      <c r="AL117" s="100"/>
      <c r="AM117" s="100"/>
      <c r="AN117" s="100"/>
      <c r="AO117" s="100"/>
      <c r="AP117" s="100"/>
    </row>
    <row r="118" spans="2:42" x14ac:dyDescent="0.35">
      <c r="B118" s="100"/>
      <c r="C118" s="100"/>
      <c r="D118" s="100"/>
      <c r="E118" s="121"/>
      <c r="F118" s="104"/>
      <c r="G118" s="129"/>
      <c r="H118" s="130"/>
      <c r="I118" s="103"/>
      <c r="J118" s="103"/>
      <c r="K118" s="103"/>
      <c r="L118" s="103"/>
      <c r="M118" s="103"/>
      <c r="N118" s="103"/>
      <c r="O118" s="103"/>
      <c r="P118" s="103"/>
      <c r="Q118" s="103"/>
      <c r="R118" s="103"/>
      <c r="S118" s="103"/>
      <c r="T118" s="103"/>
      <c r="U118" s="103"/>
      <c r="V118" s="103"/>
      <c r="W118" s="103"/>
      <c r="X118" s="103"/>
      <c r="Y118" s="103"/>
      <c r="Z118" s="103"/>
      <c r="AA118" s="103"/>
      <c r="AB118" s="103"/>
      <c r="AC118" s="103"/>
      <c r="AD118" s="103"/>
      <c r="AE118" s="103"/>
      <c r="AF118" s="103"/>
      <c r="AG118" s="103"/>
      <c r="AH118" s="103"/>
      <c r="AI118" s="103"/>
      <c r="AJ118" s="103"/>
      <c r="AK118" s="103"/>
      <c r="AL118" s="100"/>
      <c r="AM118" s="100"/>
      <c r="AN118" s="100"/>
      <c r="AO118" s="100"/>
      <c r="AP118" s="100"/>
    </row>
    <row r="119" spans="2:42" x14ac:dyDescent="0.35">
      <c r="B119" s="100"/>
      <c r="C119" s="100"/>
      <c r="D119" s="100"/>
      <c r="E119" s="121"/>
      <c r="F119" s="104"/>
      <c r="G119" s="129"/>
      <c r="H119" s="130"/>
      <c r="I119" s="103"/>
      <c r="J119" s="103"/>
      <c r="K119" s="103"/>
      <c r="L119" s="103"/>
      <c r="M119" s="103"/>
      <c r="N119" s="103"/>
      <c r="O119" s="103"/>
      <c r="P119" s="103"/>
      <c r="Q119" s="103"/>
      <c r="R119" s="103"/>
      <c r="S119" s="103"/>
      <c r="T119" s="103"/>
      <c r="U119" s="103"/>
      <c r="V119" s="103"/>
      <c r="W119" s="103"/>
      <c r="X119" s="103"/>
      <c r="Y119" s="103"/>
      <c r="Z119" s="103"/>
      <c r="AA119" s="103"/>
      <c r="AB119" s="103"/>
      <c r="AC119" s="103"/>
      <c r="AD119" s="103"/>
      <c r="AE119" s="103"/>
      <c r="AF119" s="103"/>
      <c r="AG119" s="103"/>
      <c r="AH119" s="103"/>
      <c r="AI119" s="103"/>
      <c r="AJ119" s="103"/>
      <c r="AK119" s="103"/>
      <c r="AL119" s="100"/>
      <c r="AM119" s="100"/>
      <c r="AN119" s="100"/>
      <c r="AO119" s="100"/>
      <c r="AP119" s="100"/>
    </row>
    <row r="120" spans="2:42" x14ac:dyDescent="0.35">
      <c r="B120" s="100"/>
      <c r="C120" s="100"/>
      <c r="D120" s="100"/>
      <c r="E120" s="121"/>
      <c r="F120" s="104"/>
      <c r="G120" s="129"/>
      <c r="H120" s="130"/>
      <c r="I120" s="103"/>
      <c r="J120" s="103"/>
      <c r="K120" s="103"/>
      <c r="L120" s="103"/>
      <c r="M120" s="103"/>
      <c r="N120" s="103"/>
      <c r="O120" s="103"/>
      <c r="P120" s="103"/>
      <c r="Q120" s="103"/>
      <c r="R120" s="103"/>
      <c r="S120" s="103"/>
      <c r="T120" s="103"/>
      <c r="U120" s="103"/>
      <c r="V120" s="103"/>
      <c r="W120" s="103"/>
      <c r="X120" s="103"/>
      <c r="Y120" s="103"/>
      <c r="Z120" s="103"/>
      <c r="AA120" s="103"/>
      <c r="AB120" s="103"/>
      <c r="AC120" s="103"/>
      <c r="AD120" s="103"/>
      <c r="AE120" s="103"/>
      <c r="AF120" s="103"/>
      <c r="AG120" s="103"/>
      <c r="AH120" s="103"/>
      <c r="AI120" s="103"/>
      <c r="AJ120" s="103"/>
      <c r="AK120" s="103"/>
      <c r="AL120" s="100"/>
      <c r="AM120" s="100"/>
      <c r="AN120" s="100"/>
      <c r="AO120" s="100"/>
      <c r="AP120" s="100"/>
    </row>
    <row r="121" spans="2:42" x14ac:dyDescent="0.35">
      <c r="B121" s="100"/>
      <c r="C121" s="100"/>
      <c r="D121" s="100"/>
      <c r="E121" s="121"/>
      <c r="F121" s="104"/>
      <c r="G121" s="129"/>
      <c r="H121" s="130"/>
      <c r="I121" s="103"/>
      <c r="J121" s="103"/>
      <c r="K121" s="103"/>
      <c r="L121" s="103"/>
      <c r="M121" s="103"/>
      <c r="N121" s="103"/>
      <c r="O121" s="103"/>
      <c r="P121" s="103"/>
      <c r="Q121" s="103"/>
      <c r="R121" s="103"/>
      <c r="S121" s="103"/>
      <c r="T121" s="103"/>
      <c r="U121" s="103"/>
      <c r="V121" s="103"/>
      <c r="W121" s="103"/>
      <c r="X121" s="103"/>
      <c r="Y121" s="103"/>
      <c r="Z121" s="103"/>
      <c r="AA121" s="103"/>
      <c r="AB121" s="103"/>
      <c r="AC121" s="103"/>
      <c r="AD121" s="103"/>
      <c r="AE121" s="103"/>
      <c r="AF121" s="103"/>
      <c r="AG121" s="103"/>
      <c r="AH121" s="103"/>
      <c r="AI121" s="103"/>
      <c r="AJ121" s="103"/>
      <c r="AK121" s="103"/>
      <c r="AL121" s="100"/>
      <c r="AM121" s="100"/>
      <c r="AN121" s="100"/>
      <c r="AO121" s="100"/>
      <c r="AP121" s="100"/>
    </row>
    <row r="122" spans="2:42" x14ac:dyDescent="0.35">
      <c r="B122" s="100"/>
      <c r="C122" s="100"/>
      <c r="D122" s="100"/>
      <c r="E122" s="121"/>
      <c r="F122" s="104"/>
      <c r="G122" s="129"/>
      <c r="H122" s="130"/>
      <c r="I122" s="103"/>
      <c r="J122" s="103"/>
      <c r="K122" s="103"/>
      <c r="L122" s="103"/>
      <c r="M122" s="103"/>
      <c r="N122" s="103"/>
      <c r="O122" s="103"/>
      <c r="P122" s="103"/>
      <c r="Q122" s="103"/>
      <c r="R122" s="103"/>
      <c r="S122" s="103"/>
      <c r="T122" s="103"/>
      <c r="U122" s="103"/>
      <c r="V122" s="103"/>
      <c r="W122" s="103"/>
      <c r="X122" s="103"/>
      <c r="Y122" s="103"/>
      <c r="Z122" s="103"/>
      <c r="AA122" s="103"/>
      <c r="AB122" s="103"/>
      <c r="AC122" s="103"/>
      <c r="AD122" s="103"/>
      <c r="AE122" s="103"/>
      <c r="AF122" s="103"/>
      <c r="AG122" s="103"/>
      <c r="AH122" s="103"/>
      <c r="AI122" s="103"/>
      <c r="AJ122" s="103"/>
      <c r="AK122" s="103"/>
      <c r="AL122" s="100"/>
      <c r="AM122" s="100"/>
      <c r="AN122" s="100"/>
      <c r="AO122" s="100"/>
      <c r="AP122" s="100"/>
    </row>
    <row r="123" spans="2:42" x14ac:dyDescent="0.35">
      <c r="B123" s="100"/>
      <c r="C123" s="100"/>
      <c r="D123" s="100"/>
      <c r="E123" s="121"/>
      <c r="F123" s="104"/>
      <c r="G123" s="129"/>
      <c r="H123" s="130"/>
      <c r="I123" s="103"/>
      <c r="J123" s="103"/>
      <c r="K123" s="103"/>
      <c r="L123" s="103"/>
      <c r="M123" s="103"/>
      <c r="N123" s="103"/>
      <c r="O123" s="103"/>
      <c r="P123" s="103"/>
      <c r="Q123" s="103"/>
      <c r="R123" s="103"/>
      <c r="S123" s="103"/>
      <c r="T123" s="103"/>
      <c r="U123" s="103"/>
      <c r="V123" s="103"/>
      <c r="W123" s="103"/>
      <c r="X123" s="103"/>
      <c r="Y123" s="103"/>
      <c r="Z123" s="103"/>
      <c r="AA123" s="103"/>
      <c r="AB123" s="103"/>
      <c r="AC123" s="103"/>
      <c r="AD123" s="103"/>
      <c r="AE123" s="103"/>
      <c r="AF123" s="103"/>
      <c r="AG123" s="103"/>
      <c r="AH123" s="103"/>
      <c r="AI123" s="103"/>
      <c r="AJ123" s="103"/>
      <c r="AK123" s="103"/>
      <c r="AL123" s="100"/>
      <c r="AM123" s="100"/>
      <c r="AN123" s="100"/>
      <c r="AO123" s="100"/>
      <c r="AP123" s="100"/>
    </row>
    <row r="124" spans="2:42" x14ac:dyDescent="0.35">
      <c r="B124" s="100"/>
      <c r="C124" s="100"/>
      <c r="D124" s="100"/>
      <c r="E124" s="121"/>
      <c r="F124" s="104"/>
      <c r="G124" s="129"/>
      <c r="H124" s="130"/>
      <c r="I124" s="103"/>
      <c r="J124" s="103"/>
      <c r="K124" s="103"/>
      <c r="L124" s="103"/>
      <c r="M124" s="103"/>
      <c r="N124" s="103"/>
      <c r="O124" s="103"/>
      <c r="P124" s="103"/>
      <c r="Q124" s="103"/>
      <c r="R124" s="103"/>
      <c r="S124" s="103"/>
      <c r="T124" s="103"/>
      <c r="U124" s="103"/>
      <c r="V124" s="103"/>
      <c r="W124" s="103"/>
      <c r="X124" s="103"/>
      <c r="Y124" s="103"/>
      <c r="Z124" s="103"/>
      <c r="AA124" s="103"/>
      <c r="AB124" s="103"/>
      <c r="AC124" s="103"/>
      <c r="AD124" s="103"/>
      <c r="AE124" s="103"/>
      <c r="AF124" s="103"/>
      <c r="AG124" s="103"/>
      <c r="AH124" s="103"/>
      <c r="AI124" s="103"/>
      <c r="AJ124" s="103"/>
      <c r="AK124" s="103"/>
      <c r="AL124" s="100"/>
      <c r="AM124" s="100"/>
      <c r="AN124" s="100"/>
      <c r="AO124" s="100"/>
      <c r="AP124" s="100"/>
    </row>
    <row r="125" spans="2:42" x14ac:dyDescent="0.35">
      <c r="B125" s="100"/>
      <c r="C125" s="100"/>
      <c r="D125" s="100"/>
      <c r="E125" s="121"/>
      <c r="F125" s="104"/>
      <c r="G125" s="129"/>
      <c r="H125" s="130"/>
      <c r="I125" s="103"/>
      <c r="J125" s="103"/>
      <c r="K125" s="103"/>
      <c r="L125" s="103"/>
      <c r="M125" s="103"/>
      <c r="N125" s="103"/>
      <c r="O125" s="103"/>
      <c r="P125" s="103"/>
      <c r="Q125" s="103"/>
      <c r="R125" s="103"/>
      <c r="S125" s="103"/>
      <c r="T125" s="103"/>
      <c r="U125" s="103"/>
      <c r="V125" s="103"/>
      <c r="W125" s="103"/>
      <c r="X125" s="103"/>
      <c r="Y125" s="103"/>
      <c r="Z125" s="103"/>
      <c r="AA125" s="103"/>
      <c r="AB125" s="103"/>
      <c r="AC125" s="103"/>
      <c r="AD125" s="103"/>
      <c r="AE125" s="103"/>
      <c r="AF125" s="103"/>
      <c r="AG125" s="103"/>
      <c r="AH125" s="103"/>
      <c r="AI125" s="103"/>
      <c r="AJ125" s="103"/>
      <c r="AK125" s="103"/>
      <c r="AL125" s="100"/>
      <c r="AM125" s="100"/>
      <c r="AN125" s="100"/>
      <c r="AO125" s="100"/>
      <c r="AP125" s="100"/>
    </row>
    <row r="126" spans="2:42" x14ac:dyDescent="0.35">
      <c r="B126" s="100"/>
      <c r="C126" s="100"/>
      <c r="D126" s="100"/>
      <c r="E126" s="121"/>
      <c r="F126" s="104"/>
      <c r="G126" s="129"/>
      <c r="H126" s="130"/>
      <c r="I126" s="103"/>
      <c r="J126" s="103"/>
      <c r="K126" s="103"/>
      <c r="L126" s="103"/>
      <c r="M126" s="103"/>
      <c r="N126" s="103"/>
      <c r="O126" s="103"/>
      <c r="P126" s="103"/>
      <c r="Q126" s="103"/>
      <c r="R126" s="103"/>
      <c r="S126" s="103"/>
      <c r="T126" s="103"/>
      <c r="U126" s="103"/>
      <c r="V126" s="103"/>
      <c r="W126" s="103"/>
      <c r="X126" s="103"/>
      <c r="Y126" s="103"/>
      <c r="Z126" s="103"/>
      <c r="AA126" s="103"/>
      <c r="AB126" s="103"/>
      <c r="AC126" s="103"/>
      <c r="AD126" s="103"/>
      <c r="AE126" s="103"/>
      <c r="AF126" s="103"/>
      <c r="AG126" s="103"/>
      <c r="AH126" s="103"/>
      <c r="AI126" s="103"/>
      <c r="AJ126" s="103"/>
      <c r="AK126" s="103"/>
      <c r="AL126" s="100"/>
      <c r="AM126" s="100"/>
      <c r="AN126" s="100"/>
      <c r="AO126" s="100"/>
      <c r="AP126" s="100"/>
    </row>
    <row r="127" spans="2:42" x14ac:dyDescent="0.35">
      <c r="B127" s="100"/>
      <c r="C127" s="100"/>
      <c r="D127" s="100"/>
      <c r="E127" s="121"/>
      <c r="F127" s="104"/>
      <c r="G127" s="129"/>
      <c r="H127" s="130"/>
      <c r="I127" s="103"/>
      <c r="J127" s="103"/>
      <c r="K127" s="103"/>
      <c r="L127" s="103"/>
      <c r="M127" s="103"/>
      <c r="N127" s="103"/>
      <c r="O127" s="103"/>
      <c r="P127" s="103"/>
      <c r="Q127" s="103"/>
      <c r="R127" s="103"/>
      <c r="S127" s="103"/>
      <c r="T127" s="103"/>
      <c r="U127" s="103"/>
      <c r="V127" s="103"/>
      <c r="W127" s="103"/>
      <c r="X127" s="103"/>
      <c r="Y127" s="103"/>
      <c r="Z127" s="103"/>
      <c r="AA127" s="103"/>
      <c r="AB127" s="103"/>
      <c r="AC127" s="103"/>
      <c r="AD127" s="103"/>
      <c r="AE127" s="103"/>
      <c r="AF127" s="103"/>
      <c r="AG127" s="103"/>
      <c r="AH127" s="103"/>
      <c r="AI127" s="103"/>
      <c r="AJ127" s="103"/>
      <c r="AK127" s="103"/>
      <c r="AL127" s="100"/>
      <c r="AM127" s="100"/>
      <c r="AN127" s="100"/>
      <c r="AO127" s="100"/>
      <c r="AP127" s="100"/>
    </row>
    <row r="128" spans="2:42" x14ac:dyDescent="0.35">
      <c r="B128" s="100"/>
      <c r="C128" s="100"/>
      <c r="D128" s="100"/>
      <c r="E128" s="121"/>
      <c r="F128" s="104"/>
      <c r="G128" s="129"/>
      <c r="H128" s="130"/>
      <c r="I128" s="103"/>
      <c r="J128" s="103"/>
      <c r="K128" s="103"/>
      <c r="L128" s="103"/>
      <c r="M128" s="103"/>
      <c r="N128" s="103"/>
      <c r="O128" s="103"/>
      <c r="P128" s="103"/>
      <c r="Q128" s="103"/>
      <c r="R128" s="103"/>
      <c r="S128" s="103"/>
      <c r="T128" s="103"/>
      <c r="U128" s="103"/>
      <c r="V128" s="103"/>
      <c r="W128" s="103"/>
      <c r="X128" s="103"/>
      <c r="Y128" s="103"/>
      <c r="Z128" s="103"/>
      <c r="AA128" s="103"/>
      <c r="AB128" s="103"/>
      <c r="AC128" s="103"/>
      <c r="AD128" s="103"/>
      <c r="AE128" s="103"/>
      <c r="AF128" s="103"/>
      <c r="AG128" s="103"/>
      <c r="AH128" s="103"/>
      <c r="AI128" s="103"/>
      <c r="AJ128" s="103"/>
      <c r="AK128" s="103"/>
      <c r="AL128" s="100"/>
      <c r="AM128" s="100"/>
      <c r="AN128" s="100"/>
      <c r="AO128" s="100"/>
      <c r="AP128" s="100"/>
    </row>
    <row r="129" spans="2:42" x14ac:dyDescent="0.35">
      <c r="B129" s="100"/>
      <c r="C129" s="100"/>
      <c r="D129" s="100"/>
      <c r="E129" s="121"/>
      <c r="F129" s="104"/>
      <c r="G129" s="129"/>
      <c r="H129" s="134" t="s">
        <v>54</v>
      </c>
      <c r="I129" s="138"/>
      <c r="J129" s="138"/>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c r="AG129" s="138"/>
      <c r="AH129" s="138"/>
      <c r="AI129" s="138"/>
      <c r="AJ129" s="103"/>
      <c r="AK129" s="103"/>
      <c r="AL129" s="100"/>
      <c r="AM129" s="100"/>
      <c r="AN129" s="100"/>
      <c r="AO129" s="100"/>
      <c r="AP129" s="100"/>
    </row>
    <row r="130" spans="2:42" x14ac:dyDescent="0.35">
      <c r="B130" s="100"/>
      <c r="C130" s="100"/>
      <c r="D130" s="100"/>
      <c r="E130" s="121"/>
      <c r="F130" s="104"/>
      <c r="G130" s="129"/>
      <c r="H130" s="130"/>
      <c r="I130" s="103"/>
      <c r="J130" s="103"/>
      <c r="K130" s="103"/>
      <c r="L130" s="103"/>
      <c r="M130" s="103"/>
      <c r="N130" s="103"/>
      <c r="O130" s="103"/>
      <c r="P130" s="103"/>
      <c r="Q130" s="103"/>
      <c r="R130" s="103"/>
      <c r="S130" s="103"/>
      <c r="T130" s="103"/>
      <c r="U130" s="103"/>
      <c r="V130" s="103"/>
      <c r="W130" s="103"/>
      <c r="X130" s="103"/>
      <c r="Y130" s="103"/>
      <c r="Z130" s="103"/>
      <c r="AA130" s="103"/>
      <c r="AB130" s="103"/>
      <c r="AC130" s="103"/>
      <c r="AD130" s="103"/>
      <c r="AE130" s="103"/>
      <c r="AF130" s="103"/>
      <c r="AG130" s="103"/>
      <c r="AH130" s="103"/>
      <c r="AI130" s="103"/>
      <c r="AJ130" s="103"/>
      <c r="AK130" s="103"/>
      <c r="AL130" s="100"/>
      <c r="AM130" s="100"/>
      <c r="AN130" s="100"/>
      <c r="AO130" s="100"/>
      <c r="AP130" s="100"/>
    </row>
    <row r="131" spans="2:42" x14ac:dyDescent="0.35">
      <c r="B131" s="100"/>
      <c r="C131" s="100"/>
      <c r="D131" s="100"/>
      <c r="E131" s="121"/>
      <c r="F131" s="104"/>
      <c r="G131" s="129"/>
      <c r="H131" s="130"/>
      <c r="I131" s="103"/>
      <c r="J131" s="103"/>
      <c r="K131" s="103"/>
      <c r="L131" s="103"/>
      <c r="M131" s="103"/>
      <c r="N131" s="103"/>
      <c r="O131" s="103"/>
      <c r="P131" s="103"/>
      <c r="Q131" s="103"/>
      <c r="R131" s="103"/>
      <c r="S131" s="103"/>
      <c r="T131" s="103"/>
      <c r="U131" s="103"/>
      <c r="V131" s="103"/>
      <c r="W131" s="103"/>
      <c r="X131" s="103"/>
      <c r="Y131" s="103"/>
      <c r="Z131" s="103"/>
      <c r="AA131" s="103"/>
      <c r="AB131" s="103"/>
      <c r="AC131" s="103"/>
      <c r="AD131" s="103"/>
      <c r="AE131" s="103"/>
      <c r="AF131" s="103"/>
      <c r="AG131" s="103"/>
      <c r="AH131" s="103"/>
      <c r="AI131" s="103"/>
      <c r="AJ131" s="103"/>
      <c r="AK131" s="103"/>
      <c r="AL131" s="100"/>
      <c r="AM131" s="100"/>
      <c r="AN131" s="100"/>
      <c r="AO131" s="100"/>
      <c r="AP131" s="100"/>
    </row>
    <row r="132" spans="2:42" x14ac:dyDescent="0.35">
      <c r="B132" s="100"/>
      <c r="C132" s="100"/>
      <c r="D132" s="100"/>
      <c r="E132" s="121"/>
      <c r="F132" s="104"/>
      <c r="G132" s="129"/>
      <c r="H132" s="130"/>
      <c r="I132" s="103"/>
      <c r="J132" s="103"/>
      <c r="K132" s="103"/>
      <c r="L132" s="103"/>
      <c r="M132" s="103"/>
      <c r="N132" s="103"/>
      <c r="O132" s="103"/>
      <c r="P132" s="103"/>
      <c r="Q132" s="103"/>
      <c r="R132" s="103"/>
      <c r="S132" s="103"/>
      <c r="T132" s="103"/>
      <c r="U132" s="103"/>
      <c r="V132" s="103"/>
      <c r="W132" s="103"/>
      <c r="X132" s="103"/>
      <c r="Y132" s="103"/>
      <c r="Z132" s="103"/>
      <c r="AA132" s="103"/>
      <c r="AB132" s="103"/>
      <c r="AC132" s="103"/>
      <c r="AD132" s="103"/>
      <c r="AE132" s="103"/>
      <c r="AF132" s="103"/>
      <c r="AG132" s="103"/>
      <c r="AH132" s="103"/>
      <c r="AI132" s="103"/>
      <c r="AJ132" s="103"/>
      <c r="AK132" s="103"/>
      <c r="AL132" s="100"/>
      <c r="AM132" s="100"/>
      <c r="AN132" s="100"/>
      <c r="AO132" s="100"/>
      <c r="AP132" s="100"/>
    </row>
    <row r="133" spans="2:42" x14ac:dyDescent="0.35">
      <c r="B133" s="100"/>
      <c r="C133" s="100"/>
      <c r="D133" s="100"/>
      <c r="E133" s="121"/>
      <c r="F133" s="104"/>
      <c r="G133" s="129"/>
      <c r="H133" s="130"/>
      <c r="I133" s="103"/>
      <c r="J133" s="103"/>
      <c r="K133" s="103"/>
      <c r="L133" s="103"/>
      <c r="M133" s="103"/>
      <c r="N133" s="103"/>
      <c r="O133" s="103"/>
      <c r="P133" s="103"/>
      <c r="Q133" s="103"/>
      <c r="R133" s="103"/>
      <c r="S133" s="103"/>
      <c r="T133" s="103"/>
      <c r="U133" s="103"/>
      <c r="V133" s="103"/>
      <c r="W133" s="103"/>
      <c r="X133" s="103"/>
      <c r="Y133" s="103"/>
      <c r="Z133" s="103"/>
      <c r="AA133" s="103"/>
      <c r="AB133" s="103"/>
      <c r="AC133" s="103"/>
      <c r="AD133" s="103"/>
      <c r="AE133" s="103"/>
      <c r="AF133" s="103"/>
      <c r="AG133" s="103"/>
      <c r="AH133" s="103"/>
      <c r="AI133" s="103"/>
      <c r="AJ133" s="103"/>
      <c r="AK133" s="103"/>
      <c r="AL133" s="100"/>
      <c r="AM133" s="100"/>
      <c r="AN133" s="100"/>
      <c r="AO133" s="100"/>
      <c r="AP133" s="100"/>
    </row>
    <row r="134" spans="2:42" x14ac:dyDescent="0.35">
      <c r="B134" s="100"/>
      <c r="C134" s="100"/>
      <c r="D134" s="100"/>
      <c r="E134" s="121"/>
      <c r="F134" s="104"/>
      <c r="G134" s="129"/>
      <c r="H134" s="130"/>
      <c r="I134" s="103"/>
      <c r="J134" s="103"/>
      <c r="K134" s="103"/>
      <c r="L134" s="103"/>
      <c r="M134" s="103"/>
      <c r="N134" s="103"/>
      <c r="O134" s="103"/>
      <c r="P134" s="103"/>
      <c r="Q134" s="103"/>
      <c r="R134" s="103"/>
      <c r="S134" s="103"/>
      <c r="T134" s="103"/>
      <c r="U134" s="103"/>
      <c r="V134" s="103"/>
      <c r="W134" s="103"/>
      <c r="X134" s="103"/>
      <c r="Y134" s="103"/>
      <c r="Z134" s="103"/>
      <c r="AA134" s="103"/>
      <c r="AB134" s="103"/>
      <c r="AC134" s="103"/>
      <c r="AD134" s="103"/>
      <c r="AE134" s="103"/>
      <c r="AF134" s="103"/>
      <c r="AG134" s="103"/>
      <c r="AH134" s="103"/>
      <c r="AI134" s="103"/>
      <c r="AJ134" s="103"/>
      <c r="AK134" s="103"/>
      <c r="AL134" s="100"/>
      <c r="AM134" s="100"/>
      <c r="AN134" s="100"/>
      <c r="AO134" s="100"/>
      <c r="AP134" s="100"/>
    </row>
    <row r="135" spans="2:42" x14ac:dyDescent="0.35">
      <c r="B135" s="100"/>
      <c r="C135" s="100"/>
      <c r="D135" s="100"/>
      <c r="E135" s="121"/>
      <c r="F135" s="104"/>
      <c r="G135" s="129"/>
      <c r="H135" s="130"/>
      <c r="I135" s="103"/>
      <c r="J135" s="103"/>
      <c r="K135" s="103"/>
      <c r="L135" s="103"/>
      <c r="M135" s="103"/>
      <c r="N135" s="103"/>
      <c r="O135" s="103"/>
      <c r="P135" s="103"/>
      <c r="Q135" s="103"/>
      <c r="R135" s="103"/>
      <c r="S135" s="103"/>
      <c r="T135" s="103"/>
      <c r="U135" s="103"/>
      <c r="V135" s="103"/>
      <c r="W135" s="103"/>
      <c r="X135" s="103"/>
      <c r="Y135" s="103"/>
      <c r="Z135" s="103"/>
      <c r="AA135" s="103"/>
      <c r="AB135" s="103"/>
      <c r="AC135" s="103"/>
      <c r="AD135" s="103"/>
      <c r="AE135" s="103"/>
      <c r="AF135" s="103"/>
      <c r="AG135" s="103"/>
      <c r="AH135" s="103"/>
      <c r="AI135" s="103"/>
      <c r="AJ135" s="103"/>
      <c r="AK135" s="103"/>
      <c r="AL135" s="100"/>
      <c r="AM135" s="100"/>
      <c r="AN135" s="100"/>
      <c r="AO135" s="100"/>
      <c r="AP135" s="100"/>
    </row>
    <row r="136" spans="2:42" x14ac:dyDescent="0.35">
      <c r="B136" s="100"/>
      <c r="C136" s="100"/>
      <c r="D136" s="100"/>
      <c r="E136" s="121"/>
      <c r="F136" s="104"/>
      <c r="G136" s="129"/>
      <c r="H136" s="130"/>
      <c r="I136" s="103"/>
      <c r="J136" s="103"/>
      <c r="K136" s="103"/>
      <c r="L136" s="103"/>
      <c r="M136" s="103"/>
      <c r="N136" s="103"/>
      <c r="O136" s="103"/>
      <c r="P136" s="103"/>
      <c r="Q136" s="103"/>
      <c r="R136" s="103"/>
      <c r="S136" s="103"/>
      <c r="T136" s="103"/>
      <c r="U136" s="103"/>
      <c r="V136" s="103"/>
      <c r="W136" s="103"/>
      <c r="X136" s="103"/>
      <c r="Y136" s="103"/>
      <c r="Z136" s="103"/>
      <c r="AA136" s="103"/>
      <c r="AB136" s="103"/>
      <c r="AC136" s="103"/>
      <c r="AD136" s="103"/>
      <c r="AE136" s="103"/>
      <c r="AF136" s="103"/>
      <c r="AG136" s="103"/>
      <c r="AH136" s="103"/>
      <c r="AI136" s="103"/>
      <c r="AJ136" s="103"/>
      <c r="AK136" s="103"/>
      <c r="AL136" s="100"/>
      <c r="AM136" s="100"/>
      <c r="AN136" s="100"/>
      <c r="AO136" s="100"/>
      <c r="AP136" s="100"/>
    </row>
    <row r="137" spans="2:42" x14ac:dyDescent="0.35">
      <c r="B137" s="100"/>
      <c r="C137" s="100"/>
      <c r="D137" s="100"/>
      <c r="E137" s="121"/>
      <c r="F137" s="104"/>
      <c r="G137" s="129"/>
      <c r="H137" s="130"/>
      <c r="I137" s="103"/>
      <c r="J137" s="103"/>
      <c r="K137" s="103"/>
      <c r="L137" s="103"/>
      <c r="M137" s="103"/>
      <c r="N137" s="103"/>
      <c r="O137" s="103"/>
      <c r="P137" s="103"/>
      <c r="Q137" s="103"/>
      <c r="R137" s="103"/>
      <c r="S137" s="103"/>
      <c r="T137" s="103"/>
      <c r="U137" s="103"/>
      <c r="V137" s="103"/>
      <c r="W137" s="103"/>
      <c r="X137" s="103"/>
      <c r="Y137" s="103"/>
      <c r="Z137" s="103"/>
      <c r="AA137" s="103"/>
      <c r="AB137" s="103"/>
      <c r="AC137" s="103"/>
      <c r="AD137" s="103"/>
      <c r="AE137" s="103"/>
      <c r="AF137" s="103"/>
      <c r="AG137" s="103"/>
      <c r="AH137" s="103"/>
      <c r="AI137" s="103"/>
      <c r="AJ137" s="103"/>
      <c r="AK137" s="103"/>
      <c r="AL137" s="100"/>
      <c r="AM137" s="100"/>
      <c r="AN137" s="100"/>
      <c r="AO137" s="100"/>
      <c r="AP137" s="100"/>
    </row>
    <row r="138" spans="2:42" x14ac:dyDescent="0.35">
      <c r="B138" s="100"/>
      <c r="C138" s="100"/>
      <c r="D138" s="100"/>
      <c r="E138" s="121"/>
      <c r="F138" s="104"/>
      <c r="G138" s="129"/>
      <c r="H138" s="130"/>
      <c r="I138" s="103"/>
      <c r="J138" s="103"/>
      <c r="K138" s="103"/>
      <c r="L138" s="103"/>
      <c r="M138" s="103"/>
      <c r="N138" s="103"/>
      <c r="O138" s="103"/>
      <c r="P138" s="103"/>
      <c r="Q138" s="103"/>
      <c r="R138" s="103"/>
      <c r="S138" s="103"/>
      <c r="T138" s="103"/>
      <c r="U138" s="103"/>
      <c r="V138" s="103"/>
      <c r="W138" s="103"/>
      <c r="X138" s="103"/>
      <c r="Y138" s="103"/>
      <c r="Z138" s="103"/>
      <c r="AA138" s="103"/>
      <c r="AB138" s="103"/>
      <c r="AC138" s="103"/>
      <c r="AD138" s="103"/>
      <c r="AE138" s="103"/>
      <c r="AF138" s="103"/>
      <c r="AG138" s="103"/>
      <c r="AH138" s="103"/>
      <c r="AI138" s="103"/>
      <c r="AJ138" s="103"/>
      <c r="AK138" s="103"/>
      <c r="AL138" s="100"/>
      <c r="AM138" s="100"/>
      <c r="AN138" s="100"/>
      <c r="AO138" s="100"/>
      <c r="AP138" s="100"/>
    </row>
    <row r="139" spans="2:42" x14ac:dyDescent="0.35">
      <c r="B139" s="100"/>
      <c r="C139" s="100"/>
      <c r="D139" s="100"/>
      <c r="E139" s="121"/>
      <c r="F139" s="104"/>
      <c r="G139" s="129"/>
      <c r="H139" s="130"/>
      <c r="I139" s="103"/>
      <c r="J139" s="103"/>
      <c r="K139" s="103"/>
      <c r="L139" s="103"/>
      <c r="M139" s="103"/>
      <c r="N139" s="103"/>
      <c r="O139" s="103"/>
      <c r="P139" s="103"/>
      <c r="Q139" s="103"/>
      <c r="R139" s="103"/>
      <c r="S139" s="103"/>
      <c r="T139" s="103"/>
      <c r="U139" s="103"/>
      <c r="V139" s="103"/>
      <c r="W139" s="103"/>
      <c r="X139" s="103"/>
      <c r="Y139" s="103"/>
      <c r="Z139" s="103"/>
      <c r="AA139" s="103"/>
      <c r="AB139" s="103"/>
      <c r="AC139" s="103"/>
      <c r="AD139" s="103"/>
      <c r="AE139" s="103"/>
      <c r="AF139" s="103"/>
      <c r="AG139" s="103"/>
      <c r="AH139" s="103"/>
      <c r="AI139" s="103"/>
      <c r="AJ139" s="103"/>
      <c r="AK139" s="103"/>
      <c r="AL139" s="100"/>
      <c r="AM139" s="100"/>
      <c r="AN139" s="100"/>
      <c r="AO139" s="100"/>
      <c r="AP139" s="100"/>
    </row>
    <row r="140" spans="2:42" x14ac:dyDescent="0.35">
      <c r="B140" s="100"/>
      <c r="C140" s="100"/>
      <c r="D140" s="100"/>
      <c r="E140" s="121"/>
      <c r="F140" s="104"/>
      <c r="G140" s="129"/>
      <c r="H140" s="130"/>
      <c r="I140" s="103"/>
      <c r="J140" s="103"/>
      <c r="K140" s="103"/>
      <c r="L140" s="103"/>
      <c r="M140" s="103"/>
      <c r="N140" s="103"/>
      <c r="O140" s="103"/>
      <c r="P140" s="103"/>
      <c r="Q140" s="103"/>
      <c r="R140" s="103"/>
      <c r="S140" s="103"/>
      <c r="T140" s="103"/>
      <c r="U140" s="103"/>
      <c r="V140" s="103"/>
      <c r="W140" s="103"/>
      <c r="X140" s="103"/>
      <c r="Y140" s="103"/>
      <c r="Z140" s="103"/>
      <c r="AA140" s="103"/>
      <c r="AB140" s="103"/>
      <c r="AC140" s="103"/>
      <c r="AD140" s="103"/>
      <c r="AE140" s="103"/>
      <c r="AF140" s="103"/>
      <c r="AG140" s="103"/>
      <c r="AH140" s="103"/>
      <c r="AI140" s="103"/>
      <c r="AJ140" s="103"/>
      <c r="AK140" s="103"/>
      <c r="AL140" s="100"/>
      <c r="AM140" s="100"/>
      <c r="AN140" s="100"/>
      <c r="AO140" s="100"/>
      <c r="AP140" s="100"/>
    </row>
    <row r="141" spans="2:42" x14ac:dyDescent="0.35">
      <c r="B141" s="100"/>
      <c r="C141" s="100"/>
      <c r="D141" s="100"/>
      <c r="E141" s="121"/>
      <c r="F141" s="104"/>
      <c r="G141" s="129"/>
      <c r="H141" s="130"/>
      <c r="I141" s="103"/>
      <c r="J141" s="103"/>
      <c r="K141" s="103"/>
      <c r="L141" s="103"/>
      <c r="M141" s="103"/>
      <c r="N141" s="103"/>
      <c r="O141" s="103"/>
      <c r="P141" s="103"/>
      <c r="Q141" s="103"/>
      <c r="R141" s="103"/>
      <c r="S141" s="103"/>
      <c r="T141" s="103"/>
      <c r="U141" s="103"/>
      <c r="V141" s="103"/>
      <c r="W141" s="103"/>
      <c r="X141" s="103"/>
      <c r="Y141" s="103"/>
      <c r="Z141" s="103"/>
      <c r="AA141" s="103"/>
      <c r="AB141" s="103"/>
      <c r="AC141" s="103"/>
      <c r="AD141" s="103"/>
      <c r="AE141" s="103"/>
      <c r="AF141" s="103"/>
      <c r="AG141" s="103"/>
      <c r="AH141" s="103"/>
      <c r="AI141" s="103"/>
      <c r="AJ141" s="103"/>
      <c r="AK141" s="103"/>
      <c r="AL141" s="100"/>
      <c r="AM141" s="100"/>
      <c r="AN141" s="100"/>
      <c r="AO141" s="100"/>
      <c r="AP141" s="100"/>
    </row>
    <row r="142" spans="2:42" x14ac:dyDescent="0.35">
      <c r="B142" s="100"/>
      <c r="C142" s="100"/>
      <c r="D142" s="100"/>
      <c r="E142" s="121"/>
      <c r="F142" s="104"/>
      <c r="G142" s="129"/>
      <c r="H142" s="130"/>
      <c r="I142" s="103"/>
      <c r="J142" s="103"/>
      <c r="K142" s="103"/>
      <c r="L142" s="103"/>
      <c r="M142" s="103"/>
      <c r="N142" s="103"/>
      <c r="O142" s="103"/>
      <c r="P142" s="103"/>
      <c r="Q142" s="103"/>
      <c r="R142" s="103"/>
      <c r="S142" s="103"/>
      <c r="T142" s="103"/>
      <c r="U142" s="103"/>
      <c r="V142" s="103"/>
      <c r="W142" s="103"/>
      <c r="X142" s="103"/>
      <c r="Y142" s="103"/>
      <c r="Z142" s="103"/>
      <c r="AA142" s="103"/>
      <c r="AB142" s="103"/>
      <c r="AC142" s="103"/>
      <c r="AD142" s="103"/>
      <c r="AE142" s="103"/>
      <c r="AF142" s="103"/>
      <c r="AG142" s="103"/>
      <c r="AH142" s="103"/>
      <c r="AI142" s="103"/>
      <c r="AJ142" s="103"/>
      <c r="AK142" s="103"/>
      <c r="AL142" s="100"/>
      <c r="AM142" s="100"/>
      <c r="AN142" s="100"/>
      <c r="AO142" s="100"/>
      <c r="AP142" s="100"/>
    </row>
    <row r="143" spans="2:42" x14ac:dyDescent="0.35">
      <c r="B143" s="100"/>
      <c r="C143" s="100"/>
      <c r="D143" s="100"/>
      <c r="E143" s="121"/>
      <c r="F143" s="104"/>
      <c r="G143" s="129"/>
      <c r="H143" s="130"/>
      <c r="I143" s="103"/>
      <c r="J143" s="103"/>
      <c r="K143" s="103"/>
      <c r="L143" s="103"/>
      <c r="M143" s="103"/>
      <c r="N143" s="103"/>
      <c r="O143" s="103"/>
      <c r="P143" s="103"/>
      <c r="Q143" s="103"/>
      <c r="R143" s="103"/>
      <c r="S143" s="103"/>
      <c r="T143" s="103"/>
      <c r="U143" s="103"/>
      <c r="V143" s="103"/>
      <c r="W143" s="103"/>
      <c r="X143" s="103"/>
      <c r="Y143" s="103"/>
      <c r="Z143" s="103"/>
      <c r="AA143" s="103"/>
      <c r="AB143" s="103"/>
      <c r="AC143" s="103"/>
      <c r="AD143" s="103"/>
      <c r="AE143" s="103"/>
      <c r="AF143" s="103"/>
      <c r="AG143" s="103"/>
      <c r="AH143" s="103"/>
      <c r="AI143" s="103"/>
      <c r="AJ143" s="103"/>
      <c r="AK143" s="103"/>
      <c r="AL143" s="100"/>
      <c r="AM143" s="100"/>
      <c r="AN143" s="100"/>
      <c r="AO143" s="100"/>
      <c r="AP143" s="100"/>
    </row>
    <row r="144" spans="2:42" x14ac:dyDescent="0.35">
      <c r="B144" s="100"/>
      <c r="C144" s="100"/>
      <c r="D144" s="100"/>
      <c r="E144" s="121"/>
      <c r="F144" s="104"/>
      <c r="G144" s="129"/>
      <c r="H144" s="130"/>
      <c r="I144" s="103"/>
      <c r="J144" s="103"/>
      <c r="K144" s="103"/>
      <c r="L144" s="103"/>
      <c r="M144" s="103"/>
      <c r="N144" s="103"/>
      <c r="O144" s="103"/>
      <c r="P144" s="103"/>
      <c r="Q144" s="103"/>
      <c r="R144" s="103"/>
      <c r="S144" s="103"/>
      <c r="T144" s="103"/>
      <c r="U144" s="103"/>
      <c r="V144" s="103"/>
      <c r="W144" s="103"/>
      <c r="X144" s="103"/>
      <c r="Y144" s="103"/>
      <c r="Z144" s="103"/>
      <c r="AA144" s="103"/>
      <c r="AB144" s="103"/>
      <c r="AC144" s="103"/>
      <c r="AD144" s="103"/>
      <c r="AE144" s="103"/>
      <c r="AF144" s="103"/>
      <c r="AG144" s="103"/>
      <c r="AH144" s="103"/>
      <c r="AI144" s="103"/>
      <c r="AJ144" s="103"/>
      <c r="AK144" s="103"/>
      <c r="AL144" s="100"/>
      <c r="AM144" s="100"/>
      <c r="AN144" s="100"/>
      <c r="AO144" s="100"/>
      <c r="AP144" s="100"/>
    </row>
    <row r="145" spans="2:42" x14ac:dyDescent="0.35">
      <c r="B145" s="100"/>
      <c r="C145" s="100"/>
      <c r="D145" s="100"/>
      <c r="E145" s="121"/>
      <c r="F145" s="104"/>
      <c r="G145" s="129"/>
      <c r="H145" s="130"/>
      <c r="I145" s="103"/>
      <c r="J145" s="103"/>
      <c r="K145" s="103"/>
      <c r="L145" s="103"/>
      <c r="M145" s="103"/>
      <c r="N145" s="103"/>
      <c r="O145" s="103"/>
      <c r="P145" s="103"/>
      <c r="Q145" s="103"/>
      <c r="R145" s="103"/>
      <c r="S145" s="103"/>
      <c r="T145" s="103"/>
      <c r="U145" s="103"/>
      <c r="V145" s="103"/>
      <c r="W145" s="103"/>
      <c r="X145" s="103"/>
      <c r="Y145" s="103"/>
      <c r="Z145" s="103"/>
      <c r="AA145" s="103"/>
      <c r="AB145" s="103"/>
      <c r="AC145" s="103"/>
      <c r="AD145" s="103"/>
      <c r="AE145" s="103"/>
      <c r="AF145" s="103"/>
      <c r="AG145" s="103"/>
      <c r="AH145" s="103"/>
      <c r="AI145" s="103"/>
      <c r="AJ145" s="103"/>
      <c r="AK145" s="103"/>
      <c r="AL145" s="100"/>
      <c r="AM145" s="100"/>
      <c r="AN145" s="100"/>
      <c r="AO145" s="100"/>
      <c r="AP145" s="100"/>
    </row>
    <row r="146" spans="2:42" x14ac:dyDescent="0.35">
      <c r="B146" s="100"/>
      <c r="C146" s="100"/>
      <c r="D146" s="100"/>
      <c r="E146" s="121"/>
      <c r="F146" s="104"/>
      <c r="G146" s="129"/>
      <c r="H146" s="130"/>
      <c r="I146" s="103"/>
      <c r="J146" s="103"/>
      <c r="K146" s="103"/>
      <c r="L146" s="103"/>
      <c r="M146" s="103"/>
      <c r="N146" s="103"/>
      <c r="O146" s="103"/>
      <c r="P146" s="103"/>
      <c r="Q146" s="103"/>
      <c r="R146" s="103"/>
      <c r="S146" s="103"/>
      <c r="T146" s="103"/>
      <c r="U146" s="103"/>
      <c r="V146" s="103"/>
      <c r="W146" s="103"/>
      <c r="X146" s="103"/>
      <c r="Y146" s="103"/>
      <c r="Z146" s="103"/>
      <c r="AA146" s="103"/>
      <c r="AB146" s="103"/>
      <c r="AC146" s="103"/>
      <c r="AD146" s="103"/>
      <c r="AE146" s="103"/>
      <c r="AF146" s="103"/>
      <c r="AG146" s="103"/>
      <c r="AH146" s="103"/>
      <c r="AI146" s="103"/>
      <c r="AJ146" s="103"/>
      <c r="AK146" s="103"/>
      <c r="AL146" s="100"/>
      <c r="AM146" s="100"/>
      <c r="AN146" s="100"/>
      <c r="AO146" s="100"/>
      <c r="AP146" s="100"/>
    </row>
    <row r="147" spans="2:42" x14ac:dyDescent="0.35">
      <c r="B147" s="100"/>
      <c r="C147" s="100"/>
      <c r="D147" s="100"/>
      <c r="E147" s="121"/>
      <c r="F147" s="104"/>
      <c r="G147" s="129"/>
      <c r="H147" s="130"/>
      <c r="I147" s="103"/>
      <c r="J147" s="103"/>
      <c r="K147" s="103"/>
      <c r="L147" s="103"/>
      <c r="M147" s="103"/>
      <c r="N147" s="103"/>
      <c r="O147" s="103"/>
      <c r="P147" s="103"/>
      <c r="Q147" s="103"/>
      <c r="R147" s="103"/>
      <c r="S147" s="103"/>
      <c r="T147" s="103"/>
      <c r="U147" s="103"/>
      <c r="V147" s="103"/>
      <c r="W147" s="103"/>
      <c r="X147" s="103"/>
      <c r="Y147" s="103"/>
      <c r="Z147" s="103"/>
      <c r="AA147" s="103"/>
      <c r="AB147" s="103"/>
      <c r="AC147" s="103"/>
      <c r="AD147" s="103"/>
      <c r="AE147" s="103"/>
      <c r="AF147" s="103"/>
      <c r="AG147" s="103"/>
      <c r="AH147" s="103"/>
      <c r="AI147" s="103"/>
      <c r="AJ147" s="103"/>
      <c r="AK147" s="103"/>
      <c r="AL147" s="100"/>
      <c r="AM147" s="100"/>
      <c r="AN147" s="100"/>
      <c r="AO147" s="100"/>
      <c r="AP147" s="100"/>
    </row>
    <row r="148" spans="2:42" ht="6.4" customHeight="1" x14ac:dyDescent="0.35">
      <c r="B148" s="100"/>
      <c r="C148" s="100"/>
      <c r="D148" s="100"/>
      <c r="E148" s="121"/>
      <c r="F148" s="104"/>
      <c r="G148" s="129"/>
      <c r="H148" s="130"/>
      <c r="I148" s="103"/>
      <c r="J148" s="103"/>
      <c r="K148" s="103"/>
      <c r="L148" s="103"/>
      <c r="M148" s="103"/>
      <c r="N148" s="103"/>
      <c r="O148" s="103"/>
      <c r="P148" s="103"/>
      <c r="Q148" s="103"/>
      <c r="R148" s="103"/>
      <c r="S148" s="103"/>
      <c r="T148" s="103"/>
      <c r="U148" s="103"/>
      <c r="V148" s="103"/>
      <c r="W148" s="103"/>
      <c r="X148" s="103"/>
      <c r="Y148" s="103"/>
      <c r="Z148" s="103"/>
      <c r="AA148" s="103"/>
      <c r="AB148" s="103"/>
      <c r="AC148" s="103"/>
      <c r="AD148" s="103"/>
      <c r="AE148" s="103"/>
      <c r="AF148" s="103"/>
      <c r="AG148" s="103"/>
      <c r="AH148" s="103"/>
      <c r="AI148" s="103"/>
      <c r="AJ148" s="103"/>
      <c r="AK148" s="103"/>
      <c r="AL148" s="100"/>
      <c r="AM148" s="100"/>
      <c r="AN148" s="100"/>
      <c r="AO148" s="100"/>
      <c r="AP148" s="100"/>
    </row>
    <row r="149" spans="2:42" x14ac:dyDescent="0.35">
      <c r="B149" s="100"/>
      <c r="C149" s="100"/>
      <c r="D149" s="100"/>
      <c r="E149" s="121"/>
      <c r="F149" s="104"/>
      <c r="G149" s="129"/>
      <c r="H149" s="135" t="s">
        <v>55</v>
      </c>
      <c r="I149" s="139"/>
      <c r="J149" s="139"/>
      <c r="K149" s="139"/>
      <c r="L149" s="139"/>
      <c r="M149" s="139"/>
      <c r="N149" s="139"/>
      <c r="O149" s="139"/>
      <c r="P149" s="139"/>
      <c r="Q149" s="139"/>
      <c r="R149" s="139"/>
      <c r="S149" s="139"/>
      <c r="T149" s="139"/>
      <c r="U149" s="139"/>
      <c r="V149" s="139"/>
      <c r="W149" s="139"/>
      <c r="X149" s="139"/>
      <c r="Y149" s="139"/>
      <c r="Z149" s="139"/>
      <c r="AA149" s="139"/>
      <c r="AB149" s="139"/>
      <c r="AC149" s="139"/>
      <c r="AD149" s="139"/>
      <c r="AE149" s="139"/>
      <c r="AF149" s="139"/>
      <c r="AG149" s="139"/>
      <c r="AH149" s="139"/>
      <c r="AI149" s="139"/>
      <c r="AJ149" s="103"/>
      <c r="AK149" s="103"/>
      <c r="AL149" s="100"/>
      <c r="AM149" s="100"/>
      <c r="AN149" s="100"/>
      <c r="AO149" s="100"/>
      <c r="AP149" s="100"/>
    </row>
    <row r="150" spans="2:42" x14ac:dyDescent="0.35">
      <c r="B150" s="100"/>
      <c r="C150" s="100"/>
      <c r="D150" s="100"/>
      <c r="E150" s="121"/>
      <c r="F150" s="104"/>
      <c r="G150" s="129"/>
      <c r="H150" s="130"/>
      <c r="I150" s="103"/>
      <c r="J150" s="103"/>
      <c r="K150" s="103"/>
      <c r="L150" s="103"/>
      <c r="M150" s="103"/>
      <c r="N150" s="103"/>
      <c r="O150" s="103"/>
      <c r="P150" s="103"/>
      <c r="Q150" s="103"/>
      <c r="R150" s="103"/>
      <c r="S150" s="103"/>
      <c r="T150" s="103"/>
      <c r="U150" s="103"/>
      <c r="V150" s="103"/>
      <c r="W150" s="103"/>
      <c r="X150" s="103"/>
      <c r="Y150" s="103"/>
      <c r="Z150" s="103"/>
      <c r="AA150" s="103"/>
      <c r="AB150" s="103"/>
      <c r="AC150" s="103"/>
      <c r="AD150" s="103"/>
      <c r="AE150" s="103"/>
      <c r="AF150" s="103"/>
      <c r="AG150" s="103"/>
      <c r="AH150" s="103"/>
      <c r="AI150" s="103"/>
      <c r="AJ150" s="103"/>
      <c r="AK150" s="103"/>
      <c r="AL150" s="100"/>
      <c r="AM150" s="100"/>
      <c r="AN150" s="100"/>
      <c r="AO150" s="100"/>
      <c r="AP150" s="100"/>
    </row>
    <row r="151" spans="2:42" x14ac:dyDescent="0.35">
      <c r="B151" s="100"/>
      <c r="C151" s="100"/>
      <c r="D151" s="100"/>
      <c r="E151" s="121"/>
      <c r="F151" s="104"/>
      <c r="G151" s="129"/>
      <c r="H151" s="130"/>
      <c r="I151" s="103"/>
      <c r="J151" s="103"/>
      <c r="K151" s="103"/>
      <c r="L151" s="103"/>
      <c r="M151" s="103"/>
      <c r="N151" s="103"/>
      <c r="O151" s="103"/>
      <c r="P151" s="103"/>
      <c r="Q151" s="103"/>
      <c r="R151" s="103"/>
      <c r="S151" s="103"/>
      <c r="T151" s="103"/>
      <c r="U151" s="103"/>
      <c r="V151" s="103"/>
      <c r="W151" s="103"/>
      <c r="X151" s="103"/>
      <c r="Y151" s="103"/>
      <c r="Z151" s="103"/>
      <c r="AA151" s="103"/>
      <c r="AB151" s="103"/>
      <c r="AC151" s="103"/>
      <c r="AD151" s="103"/>
      <c r="AE151" s="103"/>
      <c r="AF151" s="103"/>
      <c r="AG151" s="103"/>
      <c r="AH151" s="103"/>
      <c r="AI151" s="103"/>
      <c r="AJ151" s="103"/>
      <c r="AK151" s="103"/>
      <c r="AL151" s="100"/>
      <c r="AM151" s="100"/>
      <c r="AN151" s="100"/>
      <c r="AO151" s="100"/>
      <c r="AP151" s="100"/>
    </row>
    <row r="152" spans="2:42" x14ac:dyDescent="0.35">
      <c r="B152" s="100"/>
      <c r="C152" s="100"/>
      <c r="D152" s="100"/>
      <c r="E152" s="121"/>
      <c r="F152" s="104"/>
      <c r="G152" s="129"/>
      <c r="H152" s="130"/>
      <c r="I152" s="103"/>
      <c r="J152" s="103"/>
      <c r="K152" s="103"/>
      <c r="L152" s="103"/>
      <c r="M152" s="103"/>
      <c r="N152" s="103"/>
      <c r="O152" s="103"/>
      <c r="P152" s="103"/>
      <c r="Q152" s="103"/>
      <c r="R152" s="103"/>
      <c r="S152" s="103"/>
      <c r="T152" s="103"/>
      <c r="U152" s="103"/>
      <c r="V152" s="103"/>
      <c r="W152" s="103"/>
      <c r="X152" s="103"/>
      <c r="Y152" s="103"/>
      <c r="Z152" s="103"/>
      <c r="AA152" s="103"/>
      <c r="AB152" s="103"/>
      <c r="AC152" s="103"/>
      <c r="AD152" s="103"/>
      <c r="AE152" s="103"/>
      <c r="AF152" s="103"/>
      <c r="AG152" s="103"/>
      <c r="AH152" s="103"/>
      <c r="AI152" s="103"/>
      <c r="AJ152" s="103"/>
      <c r="AK152" s="103"/>
      <c r="AL152" s="100"/>
      <c r="AM152" s="100"/>
      <c r="AN152" s="100"/>
      <c r="AO152" s="100"/>
      <c r="AP152" s="100"/>
    </row>
    <row r="153" spans="2:42" x14ac:dyDescent="0.35">
      <c r="B153" s="100"/>
      <c r="C153" s="100"/>
      <c r="D153" s="100"/>
      <c r="E153" s="121"/>
      <c r="F153" s="104"/>
      <c r="G153" s="129"/>
      <c r="H153" s="130"/>
      <c r="I153" s="103"/>
      <c r="J153" s="103"/>
      <c r="K153" s="103"/>
      <c r="L153" s="103"/>
      <c r="M153" s="103"/>
      <c r="N153" s="103"/>
      <c r="O153" s="103"/>
      <c r="P153" s="103"/>
      <c r="Q153" s="103"/>
      <c r="R153" s="103"/>
      <c r="S153" s="103"/>
      <c r="T153" s="103"/>
      <c r="U153" s="103"/>
      <c r="V153" s="103"/>
      <c r="W153" s="103"/>
      <c r="X153" s="103"/>
      <c r="Y153" s="103"/>
      <c r="Z153" s="103"/>
      <c r="AA153" s="103"/>
      <c r="AB153" s="103"/>
      <c r="AC153" s="103"/>
      <c r="AD153" s="103"/>
      <c r="AE153" s="103"/>
      <c r="AF153" s="103"/>
      <c r="AG153" s="103"/>
      <c r="AH153" s="103"/>
      <c r="AI153" s="103"/>
      <c r="AJ153" s="103"/>
      <c r="AK153" s="103"/>
      <c r="AL153" s="100"/>
      <c r="AM153" s="100"/>
      <c r="AN153" s="100"/>
      <c r="AO153" s="100"/>
      <c r="AP153" s="100"/>
    </row>
    <row r="154" spans="2:42" x14ac:dyDescent="0.35">
      <c r="B154" s="100"/>
      <c r="C154" s="100"/>
      <c r="D154" s="100"/>
      <c r="E154" s="121"/>
      <c r="F154" s="104"/>
      <c r="G154" s="129"/>
      <c r="H154" s="130"/>
      <c r="I154" s="103"/>
      <c r="J154" s="103"/>
      <c r="K154" s="103"/>
      <c r="L154" s="103"/>
      <c r="M154" s="103"/>
      <c r="N154" s="103"/>
      <c r="O154" s="103"/>
      <c r="P154" s="103"/>
      <c r="Q154" s="103"/>
      <c r="R154" s="103"/>
      <c r="S154" s="103"/>
      <c r="T154" s="103"/>
      <c r="U154" s="103"/>
      <c r="V154" s="103"/>
      <c r="W154" s="103"/>
      <c r="X154" s="103"/>
      <c r="Y154" s="103"/>
      <c r="Z154" s="103"/>
      <c r="AA154" s="103"/>
      <c r="AB154" s="103"/>
      <c r="AC154" s="103"/>
      <c r="AD154" s="103"/>
      <c r="AE154" s="103"/>
      <c r="AF154" s="103"/>
      <c r="AG154" s="103"/>
      <c r="AH154" s="103"/>
      <c r="AI154" s="103"/>
      <c r="AJ154" s="103"/>
      <c r="AK154" s="103"/>
      <c r="AL154" s="100"/>
      <c r="AM154" s="100"/>
      <c r="AN154" s="100"/>
      <c r="AO154" s="100"/>
      <c r="AP154" s="100"/>
    </row>
    <row r="155" spans="2:42" x14ac:dyDescent="0.35">
      <c r="B155" s="100"/>
      <c r="C155" s="100"/>
      <c r="D155" s="100"/>
      <c r="E155" s="121"/>
      <c r="F155" s="104"/>
      <c r="G155" s="129"/>
      <c r="H155" s="130"/>
      <c r="I155" s="103"/>
      <c r="J155" s="103"/>
      <c r="K155" s="103"/>
      <c r="L155" s="103"/>
      <c r="M155" s="103"/>
      <c r="N155" s="103"/>
      <c r="O155" s="103"/>
      <c r="P155" s="103"/>
      <c r="Q155" s="103"/>
      <c r="R155" s="103"/>
      <c r="S155" s="103"/>
      <c r="T155" s="103"/>
      <c r="U155" s="103"/>
      <c r="V155" s="103"/>
      <c r="W155" s="103"/>
      <c r="X155" s="103"/>
      <c r="Y155" s="103"/>
      <c r="Z155" s="103"/>
      <c r="AA155" s="103"/>
      <c r="AB155" s="103"/>
      <c r="AC155" s="103"/>
      <c r="AD155" s="103"/>
      <c r="AE155" s="103"/>
      <c r="AF155" s="103"/>
      <c r="AG155" s="103"/>
      <c r="AH155" s="103"/>
      <c r="AI155" s="103"/>
      <c r="AJ155" s="103"/>
      <c r="AK155" s="103"/>
      <c r="AL155" s="100"/>
      <c r="AM155" s="100"/>
      <c r="AN155" s="100"/>
      <c r="AO155" s="100"/>
      <c r="AP155" s="100"/>
    </row>
    <row r="156" spans="2:42" x14ac:dyDescent="0.35">
      <c r="B156" s="100"/>
      <c r="C156" s="100"/>
      <c r="D156" s="100"/>
      <c r="E156" s="121"/>
      <c r="F156" s="104"/>
      <c r="G156" s="129"/>
      <c r="H156" s="130"/>
      <c r="I156" s="103"/>
      <c r="J156" s="103"/>
      <c r="K156" s="103"/>
      <c r="L156" s="103"/>
      <c r="M156" s="103"/>
      <c r="N156" s="103"/>
      <c r="O156" s="103"/>
      <c r="P156" s="103"/>
      <c r="Q156" s="103"/>
      <c r="R156" s="103"/>
      <c r="S156" s="103"/>
      <c r="T156" s="103"/>
      <c r="U156" s="103"/>
      <c r="V156" s="103"/>
      <c r="W156" s="103"/>
      <c r="X156" s="103"/>
      <c r="Y156" s="103"/>
      <c r="Z156" s="103"/>
      <c r="AA156" s="103"/>
      <c r="AB156" s="103"/>
      <c r="AC156" s="103"/>
      <c r="AD156" s="103"/>
      <c r="AE156" s="103"/>
      <c r="AF156" s="103"/>
      <c r="AG156" s="103"/>
      <c r="AH156" s="103"/>
      <c r="AI156" s="103"/>
      <c r="AJ156" s="103"/>
      <c r="AK156" s="103"/>
      <c r="AL156" s="100"/>
      <c r="AM156" s="100"/>
      <c r="AN156" s="100"/>
      <c r="AO156" s="100"/>
      <c r="AP156" s="100"/>
    </row>
    <row r="157" spans="2:42" x14ac:dyDescent="0.35">
      <c r="B157" s="100"/>
      <c r="C157" s="100"/>
      <c r="D157" s="100"/>
      <c r="E157" s="121"/>
      <c r="F157" s="104"/>
      <c r="G157" s="129"/>
      <c r="H157" s="130"/>
      <c r="I157" s="103"/>
      <c r="J157" s="103"/>
      <c r="K157" s="103"/>
      <c r="L157" s="103"/>
      <c r="M157" s="103"/>
      <c r="N157" s="103"/>
      <c r="O157" s="103"/>
      <c r="P157" s="103"/>
      <c r="Q157" s="103"/>
      <c r="R157" s="103"/>
      <c r="S157" s="103"/>
      <c r="T157" s="103"/>
      <c r="U157" s="103"/>
      <c r="V157" s="103"/>
      <c r="W157" s="103"/>
      <c r="X157" s="103"/>
      <c r="Y157" s="103"/>
      <c r="Z157" s="103"/>
      <c r="AA157" s="103"/>
      <c r="AB157" s="103"/>
      <c r="AC157" s="103"/>
      <c r="AD157" s="103"/>
      <c r="AE157" s="103"/>
      <c r="AF157" s="103"/>
      <c r="AG157" s="103"/>
      <c r="AH157" s="103"/>
      <c r="AI157" s="103"/>
      <c r="AJ157" s="103"/>
      <c r="AK157" s="103"/>
      <c r="AL157" s="100"/>
      <c r="AM157" s="100"/>
      <c r="AN157" s="100"/>
      <c r="AO157" s="100"/>
      <c r="AP157" s="100"/>
    </row>
    <row r="158" spans="2:42" x14ac:dyDescent="0.35">
      <c r="B158" s="100"/>
      <c r="C158" s="100"/>
      <c r="D158" s="100"/>
      <c r="E158" s="121"/>
      <c r="F158" s="104"/>
      <c r="G158" s="129"/>
      <c r="H158" s="130"/>
      <c r="I158" s="103"/>
      <c r="J158" s="103"/>
      <c r="K158" s="103"/>
      <c r="L158" s="103"/>
      <c r="M158" s="103"/>
      <c r="N158" s="103"/>
      <c r="O158" s="103"/>
      <c r="P158" s="103"/>
      <c r="Q158" s="103"/>
      <c r="R158" s="103"/>
      <c r="S158" s="103"/>
      <c r="T158" s="103"/>
      <c r="U158" s="103"/>
      <c r="V158" s="103"/>
      <c r="W158" s="103"/>
      <c r="X158" s="103"/>
      <c r="Y158" s="103"/>
      <c r="Z158" s="103"/>
      <c r="AA158" s="103"/>
      <c r="AB158" s="103"/>
      <c r="AC158" s="103"/>
      <c r="AD158" s="103"/>
      <c r="AE158" s="103"/>
      <c r="AF158" s="103"/>
      <c r="AG158" s="103"/>
      <c r="AH158" s="103"/>
      <c r="AI158" s="103"/>
      <c r="AJ158" s="103"/>
      <c r="AK158" s="103"/>
      <c r="AL158" s="100"/>
      <c r="AM158" s="100"/>
      <c r="AN158" s="100"/>
      <c r="AO158" s="100"/>
      <c r="AP158" s="100"/>
    </row>
    <row r="159" spans="2:42" x14ac:dyDescent="0.35">
      <c r="B159" s="100"/>
      <c r="C159" s="100"/>
      <c r="D159" s="100"/>
      <c r="E159" s="121"/>
      <c r="F159" s="104"/>
      <c r="G159" s="129"/>
      <c r="H159" s="130"/>
      <c r="I159" s="103"/>
      <c r="J159" s="103"/>
      <c r="K159" s="103"/>
      <c r="L159" s="103"/>
      <c r="M159" s="103"/>
      <c r="N159" s="103"/>
      <c r="O159" s="103"/>
      <c r="P159" s="103"/>
      <c r="Q159" s="103"/>
      <c r="R159" s="103"/>
      <c r="S159" s="103"/>
      <c r="T159" s="103"/>
      <c r="U159" s="103"/>
      <c r="V159" s="103"/>
      <c r="W159" s="103"/>
      <c r="X159" s="103"/>
      <c r="Y159" s="103"/>
      <c r="Z159" s="103"/>
      <c r="AA159" s="103"/>
      <c r="AB159" s="103"/>
      <c r="AC159" s="103"/>
      <c r="AD159" s="103"/>
      <c r="AE159" s="103"/>
      <c r="AF159" s="103"/>
      <c r="AG159" s="103"/>
      <c r="AH159" s="103"/>
      <c r="AI159" s="103"/>
      <c r="AJ159" s="103"/>
      <c r="AK159" s="103"/>
      <c r="AL159" s="100"/>
      <c r="AM159" s="100"/>
      <c r="AN159" s="100"/>
      <c r="AO159" s="100"/>
      <c r="AP159" s="100"/>
    </row>
    <row r="160" spans="2:42" x14ac:dyDescent="0.35">
      <c r="B160" s="100"/>
      <c r="C160" s="100"/>
      <c r="D160" s="100"/>
      <c r="E160" s="121"/>
      <c r="F160" s="104"/>
      <c r="G160" s="129"/>
      <c r="H160" s="130"/>
      <c r="I160" s="103"/>
      <c r="J160" s="103"/>
      <c r="K160" s="103"/>
      <c r="L160" s="103"/>
      <c r="M160" s="103"/>
      <c r="N160" s="103"/>
      <c r="O160" s="103"/>
      <c r="P160" s="103"/>
      <c r="Q160" s="103"/>
      <c r="R160" s="103"/>
      <c r="S160" s="103"/>
      <c r="T160" s="103"/>
      <c r="U160" s="103"/>
      <c r="V160" s="103"/>
      <c r="W160" s="103"/>
      <c r="X160" s="103"/>
      <c r="Y160" s="103"/>
      <c r="Z160" s="103"/>
      <c r="AA160" s="103"/>
      <c r="AB160" s="103"/>
      <c r="AC160" s="103"/>
      <c r="AD160" s="103"/>
      <c r="AE160" s="103"/>
      <c r="AF160" s="103"/>
      <c r="AG160" s="103"/>
      <c r="AH160" s="103"/>
      <c r="AI160" s="103"/>
      <c r="AJ160" s="103"/>
      <c r="AK160" s="103"/>
      <c r="AL160" s="100"/>
      <c r="AM160" s="100"/>
      <c r="AN160" s="100"/>
      <c r="AO160" s="100"/>
      <c r="AP160" s="100"/>
    </row>
    <row r="161" spans="2:42" x14ac:dyDescent="0.35">
      <c r="B161" s="100"/>
      <c r="C161" s="100"/>
      <c r="D161" s="100"/>
      <c r="E161" s="121"/>
      <c r="F161" s="104"/>
      <c r="G161" s="129"/>
      <c r="H161" s="130"/>
      <c r="I161" s="103"/>
      <c r="J161" s="103"/>
      <c r="K161" s="103"/>
      <c r="L161" s="103"/>
      <c r="M161" s="103"/>
      <c r="N161" s="103"/>
      <c r="O161" s="103"/>
      <c r="P161" s="103"/>
      <c r="Q161" s="103"/>
      <c r="R161" s="103"/>
      <c r="S161" s="103"/>
      <c r="T161" s="103"/>
      <c r="U161" s="103"/>
      <c r="V161" s="103"/>
      <c r="W161" s="103"/>
      <c r="X161" s="103"/>
      <c r="Y161" s="103"/>
      <c r="Z161" s="103"/>
      <c r="AA161" s="103"/>
      <c r="AB161" s="103"/>
      <c r="AC161" s="103"/>
      <c r="AD161" s="103"/>
      <c r="AE161" s="103"/>
      <c r="AF161" s="103"/>
      <c r="AG161" s="103"/>
      <c r="AH161" s="103"/>
      <c r="AI161" s="103"/>
      <c r="AJ161" s="103"/>
      <c r="AK161" s="103"/>
      <c r="AL161" s="100"/>
      <c r="AM161" s="100"/>
      <c r="AN161" s="100"/>
      <c r="AO161" s="100"/>
      <c r="AP161" s="100"/>
    </row>
    <row r="162" spans="2:42" x14ac:dyDescent="0.35">
      <c r="B162" s="100"/>
      <c r="C162" s="100"/>
      <c r="D162" s="100"/>
      <c r="E162" s="121"/>
      <c r="F162" s="104"/>
      <c r="G162" s="129"/>
      <c r="H162" s="130"/>
      <c r="I162" s="103"/>
      <c r="J162" s="103"/>
      <c r="K162" s="103"/>
      <c r="L162" s="103"/>
      <c r="M162" s="103"/>
      <c r="N162" s="103"/>
      <c r="O162" s="103"/>
      <c r="P162" s="103"/>
      <c r="Q162" s="103"/>
      <c r="R162" s="103"/>
      <c r="S162" s="103"/>
      <c r="T162" s="103"/>
      <c r="U162" s="103"/>
      <c r="V162" s="103"/>
      <c r="W162" s="103"/>
      <c r="X162" s="103"/>
      <c r="Y162" s="103"/>
      <c r="Z162" s="103"/>
      <c r="AA162" s="103"/>
      <c r="AB162" s="103"/>
      <c r="AC162" s="103"/>
      <c r="AD162" s="103"/>
      <c r="AE162" s="103"/>
      <c r="AF162" s="103"/>
      <c r="AG162" s="103"/>
      <c r="AH162" s="103"/>
      <c r="AI162" s="103"/>
      <c r="AJ162" s="103"/>
      <c r="AK162" s="103"/>
      <c r="AL162" s="100"/>
      <c r="AM162" s="100"/>
      <c r="AN162" s="100"/>
      <c r="AO162" s="100"/>
      <c r="AP162" s="100"/>
    </row>
    <row r="163" spans="2:42" x14ac:dyDescent="0.35">
      <c r="B163" s="100"/>
      <c r="C163" s="100"/>
      <c r="D163" s="100"/>
      <c r="E163" s="121"/>
      <c r="F163" s="104"/>
      <c r="G163" s="129"/>
      <c r="H163" s="130"/>
      <c r="I163" s="103"/>
      <c r="J163" s="103"/>
      <c r="K163" s="103"/>
      <c r="L163" s="103"/>
      <c r="M163" s="103"/>
      <c r="N163" s="103"/>
      <c r="O163" s="103"/>
      <c r="P163" s="103"/>
      <c r="Q163" s="103"/>
      <c r="R163" s="103"/>
      <c r="S163" s="103"/>
      <c r="T163" s="103"/>
      <c r="U163" s="103"/>
      <c r="V163" s="103"/>
      <c r="W163" s="103"/>
      <c r="X163" s="103"/>
      <c r="Y163" s="103"/>
      <c r="Z163" s="103"/>
      <c r="AA163" s="103"/>
      <c r="AB163" s="103"/>
      <c r="AC163" s="103"/>
      <c r="AD163" s="103"/>
      <c r="AE163" s="103"/>
      <c r="AF163" s="103"/>
      <c r="AG163" s="103"/>
      <c r="AH163" s="103"/>
      <c r="AI163" s="103"/>
      <c r="AJ163" s="103"/>
      <c r="AK163" s="103"/>
      <c r="AL163" s="100"/>
      <c r="AM163" s="100"/>
      <c r="AN163" s="100"/>
      <c r="AO163" s="100"/>
      <c r="AP163" s="100"/>
    </row>
    <row r="164" spans="2:42" x14ac:dyDescent="0.35">
      <c r="B164" s="100"/>
      <c r="C164" s="100"/>
      <c r="D164" s="100"/>
      <c r="E164" s="121"/>
      <c r="F164" s="104"/>
      <c r="G164" s="129"/>
      <c r="H164" s="130"/>
      <c r="I164" s="103"/>
      <c r="J164" s="103"/>
      <c r="K164" s="103"/>
      <c r="L164" s="103"/>
      <c r="M164" s="103"/>
      <c r="N164" s="103"/>
      <c r="O164" s="103"/>
      <c r="P164" s="103"/>
      <c r="Q164" s="103"/>
      <c r="R164" s="103"/>
      <c r="S164" s="103"/>
      <c r="T164" s="103"/>
      <c r="U164" s="103"/>
      <c r="V164" s="103"/>
      <c r="W164" s="103"/>
      <c r="X164" s="103"/>
      <c r="Y164" s="103"/>
      <c r="Z164" s="103"/>
      <c r="AA164" s="103"/>
      <c r="AB164" s="103"/>
      <c r="AC164" s="103"/>
      <c r="AD164" s="103"/>
      <c r="AE164" s="103"/>
      <c r="AF164" s="103"/>
      <c r="AG164" s="103"/>
      <c r="AH164" s="103"/>
      <c r="AI164" s="103"/>
      <c r="AJ164" s="103"/>
      <c r="AK164" s="103"/>
      <c r="AL164" s="100"/>
      <c r="AM164" s="100"/>
      <c r="AN164" s="100"/>
      <c r="AO164" s="100"/>
      <c r="AP164" s="100"/>
    </row>
    <row r="165" spans="2:42" x14ac:dyDescent="0.35">
      <c r="B165" s="100"/>
      <c r="C165" s="100"/>
      <c r="D165" s="100"/>
      <c r="E165" s="121"/>
      <c r="F165" s="104"/>
      <c r="G165" s="129"/>
      <c r="H165" s="130"/>
      <c r="I165" s="103"/>
      <c r="J165" s="103"/>
      <c r="K165" s="103"/>
      <c r="L165" s="103"/>
      <c r="M165" s="103"/>
      <c r="N165" s="103"/>
      <c r="O165" s="103"/>
      <c r="P165" s="103"/>
      <c r="Q165" s="103"/>
      <c r="R165" s="103"/>
      <c r="S165" s="103"/>
      <c r="T165" s="103"/>
      <c r="U165" s="103"/>
      <c r="V165" s="103"/>
      <c r="W165" s="103"/>
      <c r="X165" s="103"/>
      <c r="Y165" s="103"/>
      <c r="Z165" s="103"/>
      <c r="AA165" s="103"/>
      <c r="AB165" s="103"/>
      <c r="AC165" s="103"/>
      <c r="AD165" s="103"/>
      <c r="AE165" s="103"/>
      <c r="AF165" s="103"/>
      <c r="AG165" s="103"/>
      <c r="AH165" s="103"/>
      <c r="AI165" s="103"/>
      <c r="AJ165" s="103"/>
      <c r="AK165" s="103"/>
      <c r="AL165" s="100"/>
      <c r="AM165" s="100"/>
      <c r="AN165" s="100"/>
      <c r="AO165" s="100"/>
      <c r="AP165" s="100"/>
    </row>
    <row r="166" spans="2:42" x14ac:dyDescent="0.35">
      <c r="B166" s="100"/>
      <c r="C166" s="100"/>
      <c r="D166" s="100"/>
      <c r="E166" s="121"/>
      <c r="F166" s="104"/>
      <c r="G166" s="129"/>
      <c r="H166" s="130"/>
      <c r="I166" s="103"/>
      <c r="J166" s="103"/>
      <c r="K166" s="103"/>
      <c r="L166" s="103"/>
      <c r="M166" s="103"/>
      <c r="N166" s="103"/>
      <c r="O166" s="103"/>
      <c r="P166" s="103"/>
      <c r="Q166" s="103"/>
      <c r="R166" s="103"/>
      <c r="S166" s="103"/>
      <c r="T166" s="103"/>
      <c r="U166" s="103"/>
      <c r="V166" s="103"/>
      <c r="W166" s="103"/>
      <c r="X166" s="103"/>
      <c r="Y166" s="103"/>
      <c r="Z166" s="103"/>
      <c r="AA166" s="103"/>
      <c r="AB166" s="103"/>
      <c r="AC166" s="103"/>
      <c r="AD166" s="103"/>
      <c r="AE166" s="103"/>
      <c r="AF166" s="103"/>
      <c r="AG166" s="103"/>
      <c r="AH166" s="103"/>
      <c r="AI166" s="103"/>
      <c r="AJ166" s="103"/>
      <c r="AK166" s="103"/>
      <c r="AL166" s="100"/>
      <c r="AM166" s="100"/>
      <c r="AN166" s="100"/>
      <c r="AO166" s="100"/>
      <c r="AP166" s="100"/>
    </row>
    <row r="167" spans="2:42" x14ac:dyDescent="0.35">
      <c r="B167" s="100"/>
      <c r="C167" s="100"/>
      <c r="D167" s="100"/>
      <c r="E167" s="121"/>
      <c r="F167" s="104"/>
      <c r="G167" s="129"/>
      <c r="H167" s="130"/>
      <c r="I167" s="103"/>
      <c r="J167" s="103"/>
      <c r="K167" s="103"/>
      <c r="L167" s="103"/>
      <c r="M167" s="103"/>
      <c r="N167" s="103"/>
      <c r="O167" s="103"/>
      <c r="P167" s="103"/>
      <c r="Q167" s="103"/>
      <c r="R167" s="103"/>
      <c r="S167" s="103"/>
      <c r="T167" s="103"/>
      <c r="U167" s="103"/>
      <c r="V167" s="103"/>
      <c r="W167" s="103"/>
      <c r="X167" s="103"/>
      <c r="Y167" s="103"/>
      <c r="Z167" s="103"/>
      <c r="AA167" s="103"/>
      <c r="AB167" s="103"/>
      <c r="AC167" s="103"/>
      <c r="AD167" s="103"/>
      <c r="AE167" s="103"/>
      <c r="AF167" s="103"/>
      <c r="AG167" s="103"/>
      <c r="AH167" s="103"/>
      <c r="AI167" s="103"/>
      <c r="AJ167" s="103"/>
      <c r="AK167" s="103"/>
      <c r="AL167" s="100"/>
      <c r="AM167" s="100"/>
      <c r="AN167" s="100"/>
      <c r="AO167" s="100"/>
      <c r="AP167" s="100"/>
    </row>
    <row r="168" spans="2:42" x14ac:dyDescent="0.35">
      <c r="B168" s="100"/>
      <c r="C168" s="100"/>
      <c r="D168" s="100"/>
      <c r="E168" s="121"/>
      <c r="F168" s="104"/>
      <c r="G168" s="136"/>
      <c r="H168" s="103"/>
      <c r="I168" s="103"/>
      <c r="J168" s="103"/>
      <c r="K168" s="103"/>
      <c r="L168" s="103"/>
      <c r="M168" s="103"/>
      <c r="N168" s="103"/>
      <c r="O168" s="103"/>
      <c r="P168" s="103"/>
      <c r="Q168" s="103"/>
      <c r="R168" s="103"/>
      <c r="S168" s="103"/>
      <c r="T168" s="103"/>
      <c r="U168" s="103"/>
      <c r="V168" s="103"/>
      <c r="W168" s="103"/>
      <c r="X168" s="103"/>
      <c r="Y168" s="103"/>
      <c r="Z168" s="103"/>
      <c r="AA168" s="103"/>
      <c r="AB168" s="103"/>
      <c r="AC168" s="103"/>
      <c r="AD168" s="103"/>
      <c r="AE168" s="103"/>
      <c r="AF168" s="103"/>
      <c r="AG168" s="103"/>
      <c r="AH168" s="103"/>
      <c r="AI168" s="103"/>
      <c r="AJ168" s="103"/>
      <c r="AK168" s="103"/>
      <c r="AL168" s="100"/>
      <c r="AM168" s="100"/>
      <c r="AN168" s="100"/>
      <c r="AO168" s="100"/>
      <c r="AP168" s="100"/>
    </row>
    <row r="169" spans="2:42" x14ac:dyDescent="0.35">
      <c r="B169" s="100"/>
      <c r="C169" s="100"/>
      <c r="D169" s="100"/>
      <c r="E169" s="121"/>
      <c r="F169" s="122"/>
      <c r="G169" s="126"/>
      <c r="H169" s="100"/>
      <c r="I169" s="100"/>
      <c r="J169" s="100"/>
      <c r="K169" s="100"/>
      <c r="L169" s="100"/>
      <c r="M169" s="100"/>
      <c r="N169" s="100"/>
      <c r="O169" s="100"/>
      <c r="P169" s="100"/>
      <c r="Q169" s="100"/>
      <c r="R169" s="100"/>
      <c r="S169" s="100"/>
      <c r="T169" s="100"/>
      <c r="U169" s="100"/>
      <c r="V169" s="100"/>
      <c r="W169" s="100"/>
      <c r="X169" s="100"/>
      <c r="Y169" s="100"/>
      <c r="Z169" s="100"/>
      <c r="AA169" s="100"/>
      <c r="AB169" s="100"/>
      <c r="AC169" s="100"/>
      <c r="AD169" s="100"/>
      <c r="AE169" s="100"/>
      <c r="AF169" s="100"/>
      <c r="AG169" s="100"/>
      <c r="AH169" s="100"/>
      <c r="AI169" s="100"/>
      <c r="AJ169" s="100"/>
      <c r="AK169" s="100"/>
      <c r="AL169" s="100"/>
      <c r="AM169" s="100"/>
      <c r="AN169" s="100"/>
      <c r="AO169" s="100"/>
      <c r="AP169" s="100"/>
    </row>
    <row r="170" spans="2:42" x14ac:dyDescent="0.35">
      <c r="B170" s="100"/>
      <c r="C170" s="100"/>
      <c r="D170" s="100"/>
      <c r="E170" s="121" t="s">
        <v>56</v>
      </c>
      <c r="F170" s="122" t="s">
        <v>57</v>
      </c>
      <c r="G170" s="100"/>
      <c r="H170" s="100"/>
      <c r="I170" s="100"/>
      <c r="J170" s="100"/>
      <c r="K170" s="100"/>
      <c r="L170" s="100"/>
      <c r="M170" s="100"/>
      <c r="N170" s="100"/>
      <c r="O170" s="100"/>
      <c r="P170" s="100"/>
      <c r="Q170" s="100"/>
      <c r="R170" s="100"/>
      <c r="S170" s="100"/>
      <c r="T170" s="100"/>
      <c r="U170" s="100"/>
      <c r="V170" s="100"/>
      <c r="W170" s="100"/>
      <c r="X170" s="100"/>
      <c r="Y170" s="100"/>
      <c r="Z170" s="100"/>
      <c r="AA170" s="100"/>
      <c r="AB170" s="100"/>
      <c r="AC170" s="100"/>
      <c r="AD170" s="100"/>
      <c r="AE170" s="100"/>
      <c r="AF170" s="100"/>
      <c r="AG170" s="100"/>
      <c r="AH170" s="100"/>
      <c r="AI170" s="100"/>
      <c r="AJ170" s="100"/>
      <c r="AK170" s="100"/>
      <c r="AL170" s="100"/>
      <c r="AM170" s="100"/>
      <c r="AN170" s="100"/>
      <c r="AO170" s="100"/>
      <c r="AP170" s="100"/>
    </row>
    <row r="171" spans="2:42" x14ac:dyDescent="0.35">
      <c r="B171" s="100"/>
      <c r="C171" s="100"/>
      <c r="D171" s="100"/>
      <c r="E171" s="121"/>
      <c r="F171" s="123" t="s">
        <v>7</v>
      </c>
      <c r="G171" s="124" t="s">
        <v>58</v>
      </c>
      <c r="H171" s="100"/>
      <c r="I171" s="100"/>
      <c r="J171" s="100"/>
      <c r="K171" s="100"/>
      <c r="L171" s="100"/>
      <c r="M171" s="100"/>
      <c r="N171" s="100"/>
      <c r="O171" s="100"/>
      <c r="P171" s="100"/>
      <c r="Q171" s="100"/>
      <c r="R171" s="100"/>
      <c r="S171" s="100"/>
      <c r="T171" s="100"/>
      <c r="U171" s="100"/>
      <c r="V171" s="100"/>
      <c r="W171" s="100"/>
      <c r="X171" s="100"/>
      <c r="Y171" s="100"/>
      <c r="Z171" s="100"/>
      <c r="AA171" s="100"/>
      <c r="AB171" s="100"/>
      <c r="AC171" s="100"/>
      <c r="AD171" s="100"/>
      <c r="AE171" s="100"/>
      <c r="AF171" s="100"/>
      <c r="AG171" s="100"/>
      <c r="AH171" s="100"/>
      <c r="AI171" s="100"/>
      <c r="AJ171" s="100"/>
      <c r="AK171" s="100"/>
      <c r="AL171" s="100"/>
      <c r="AM171" s="100"/>
      <c r="AN171" s="100"/>
      <c r="AO171" s="100"/>
      <c r="AP171" s="100"/>
    </row>
    <row r="172" spans="2:42" x14ac:dyDescent="0.35">
      <c r="B172" s="100"/>
      <c r="C172" s="100"/>
      <c r="D172" s="100"/>
      <c r="E172" s="121"/>
      <c r="F172" s="123" t="s">
        <v>7</v>
      </c>
      <c r="G172" s="124" t="s">
        <v>760</v>
      </c>
      <c r="H172" s="100"/>
      <c r="I172" s="100"/>
      <c r="J172" s="100"/>
      <c r="K172" s="100"/>
      <c r="L172" s="100"/>
      <c r="M172" s="100"/>
      <c r="N172" s="100"/>
      <c r="O172" s="100"/>
      <c r="P172" s="100"/>
      <c r="Q172" s="100"/>
      <c r="R172" s="100"/>
      <c r="S172" s="100"/>
      <c r="T172" s="100"/>
      <c r="U172" s="100"/>
      <c r="V172" s="100"/>
      <c r="W172" s="100"/>
      <c r="X172" s="100"/>
      <c r="Y172" s="100"/>
      <c r="Z172" s="100"/>
      <c r="AA172" s="100"/>
      <c r="AB172" s="100"/>
      <c r="AC172" s="100"/>
      <c r="AD172" s="100"/>
      <c r="AE172" s="100"/>
      <c r="AF172" s="100"/>
      <c r="AG172" s="100"/>
      <c r="AH172" s="100"/>
      <c r="AI172" s="100"/>
      <c r="AJ172" s="100"/>
      <c r="AK172" s="100"/>
      <c r="AL172" s="100"/>
      <c r="AM172" s="100"/>
      <c r="AN172" s="100"/>
      <c r="AO172" s="100"/>
      <c r="AP172" s="100"/>
    </row>
    <row r="173" spans="2:42" x14ac:dyDescent="0.35">
      <c r="B173" s="100"/>
      <c r="C173" s="100"/>
      <c r="D173" s="100"/>
      <c r="E173" s="121"/>
      <c r="F173" s="123" t="s">
        <v>7</v>
      </c>
      <c r="G173" s="124" t="s">
        <v>761</v>
      </c>
      <c r="H173" s="100"/>
      <c r="I173" s="100"/>
      <c r="J173" s="100"/>
      <c r="K173" s="100"/>
      <c r="L173" s="100"/>
      <c r="M173" s="100"/>
      <c r="N173" s="100"/>
      <c r="O173" s="100"/>
      <c r="P173" s="100"/>
      <c r="Q173" s="100"/>
      <c r="R173" s="100"/>
      <c r="S173" s="100"/>
      <c r="T173" s="100"/>
      <c r="U173" s="100"/>
      <c r="V173" s="100"/>
      <c r="W173" s="100"/>
      <c r="X173" s="100"/>
      <c r="Y173" s="100"/>
      <c r="Z173" s="100"/>
      <c r="AA173" s="100"/>
      <c r="AB173" s="100"/>
      <c r="AC173" s="100"/>
      <c r="AD173" s="100"/>
      <c r="AE173" s="100"/>
      <c r="AF173" s="100"/>
      <c r="AG173" s="100"/>
      <c r="AH173" s="100"/>
      <c r="AI173" s="100"/>
      <c r="AJ173" s="100"/>
      <c r="AK173" s="100"/>
      <c r="AL173" s="100"/>
      <c r="AM173" s="100"/>
      <c r="AN173" s="100"/>
      <c r="AO173" s="100"/>
      <c r="AP173" s="100"/>
    </row>
    <row r="174" spans="2:42" x14ac:dyDescent="0.35">
      <c r="B174" s="100"/>
      <c r="C174" s="100"/>
      <c r="D174" s="100"/>
      <c r="E174" s="121"/>
      <c r="F174" s="123"/>
      <c r="G174" s="124" t="s">
        <v>59</v>
      </c>
      <c r="H174" s="100"/>
      <c r="I174" s="100"/>
      <c r="J174" s="100"/>
      <c r="K174" s="100"/>
      <c r="L174" s="100"/>
      <c r="M174" s="100"/>
      <c r="N174" s="100"/>
      <c r="O174" s="100"/>
      <c r="P174" s="100"/>
      <c r="Q174" s="100"/>
      <c r="R174" s="100"/>
      <c r="S174" s="100"/>
      <c r="T174" s="100"/>
      <c r="U174" s="100"/>
      <c r="V174" s="100"/>
      <c r="W174" s="100"/>
      <c r="X174" s="100"/>
      <c r="Y174" s="100"/>
      <c r="Z174" s="100"/>
      <c r="AA174" s="100"/>
      <c r="AB174" s="100"/>
      <c r="AC174" s="100"/>
      <c r="AD174" s="100"/>
      <c r="AE174" s="100"/>
      <c r="AF174" s="100"/>
      <c r="AG174" s="100"/>
      <c r="AH174" s="100"/>
      <c r="AI174" s="100"/>
      <c r="AJ174" s="100"/>
      <c r="AK174" s="100"/>
      <c r="AL174" s="100"/>
      <c r="AM174" s="100"/>
      <c r="AN174" s="100"/>
      <c r="AO174" s="100"/>
      <c r="AP174" s="100"/>
    </row>
    <row r="175" spans="2:42" x14ac:dyDescent="0.35">
      <c r="B175" s="100"/>
      <c r="C175" s="100"/>
      <c r="D175" s="100"/>
      <c r="E175" s="121"/>
      <c r="F175" s="125" t="s">
        <v>60</v>
      </c>
      <c r="G175" s="126" t="s">
        <v>61</v>
      </c>
      <c r="H175" s="100"/>
      <c r="I175" s="100"/>
      <c r="J175" s="100"/>
      <c r="K175" s="100"/>
      <c r="L175" s="100"/>
      <c r="M175" s="100"/>
      <c r="N175" s="100"/>
      <c r="O175" s="100"/>
      <c r="P175" s="100"/>
      <c r="Q175" s="100"/>
      <c r="R175" s="100"/>
      <c r="S175" s="100"/>
      <c r="T175" s="100"/>
      <c r="U175" s="100"/>
      <c r="V175" s="100"/>
      <c r="W175" s="100"/>
      <c r="X175" s="100"/>
      <c r="Y175" s="100"/>
      <c r="Z175" s="100"/>
      <c r="AA175" s="100"/>
      <c r="AB175" s="100"/>
      <c r="AC175" s="100"/>
      <c r="AD175" s="100"/>
      <c r="AE175" s="100"/>
      <c r="AF175" s="100"/>
      <c r="AG175" s="100"/>
      <c r="AH175" s="100"/>
      <c r="AI175" s="100"/>
      <c r="AJ175" s="100"/>
      <c r="AK175" s="100"/>
      <c r="AL175" s="100"/>
      <c r="AM175" s="100"/>
      <c r="AN175" s="100"/>
      <c r="AO175" s="100"/>
      <c r="AP175" s="100"/>
    </row>
    <row r="176" spans="2:42" x14ac:dyDescent="0.35">
      <c r="B176" s="100"/>
      <c r="C176" s="100"/>
      <c r="D176" s="100"/>
      <c r="E176" s="137"/>
      <c r="F176" s="125" t="s">
        <v>60</v>
      </c>
      <c r="G176" s="126" t="s">
        <v>62</v>
      </c>
      <c r="H176" s="100"/>
      <c r="I176" s="100"/>
      <c r="J176" s="100"/>
      <c r="K176" s="100"/>
      <c r="L176" s="100"/>
      <c r="M176" s="100"/>
      <c r="N176" s="100"/>
      <c r="O176" s="100"/>
      <c r="P176" s="100"/>
      <c r="Q176" s="100"/>
      <c r="R176" s="100"/>
      <c r="S176" s="100"/>
      <c r="T176" s="100"/>
      <c r="U176" s="100"/>
      <c r="V176" s="100"/>
      <c r="W176" s="100"/>
      <c r="X176" s="100"/>
      <c r="Y176" s="100"/>
      <c r="Z176" s="100"/>
      <c r="AA176" s="100"/>
      <c r="AB176" s="100"/>
      <c r="AC176" s="100"/>
      <c r="AD176" s="100"/>
      <c r="AE176" s="100"/>
      <c r="AF176" s="100"/>
      <c r="AG176" s="100"/>
      <c r="AH176" s="100"/>
      <c r="AI176" s="100"/>
      <c r="AJ176" s="100"/>
      <c r="AK176" s="100"/>
      <c r="AL176" s="100"/>
      <c r="AM176" s="100"/>
      <c r="AN176" s="100"/>
      <c r="AO176" s="100"/>
      <c r="AP176" s="100"/>
    </row>
    <row r="177" spans="2:42" x14ac:dyDescent="0.35">
      <c r="B177" s="100"/>
      <c r="C177" s="100"/>
      <c r="D177" s="100"/>
      <c r="E177" s="137"/>
      <c r="F177" s="125"/>
      <c r="G177" s="126" t="s">
        <v>63</v>
      </c>
      <c r="H177" s="100"/>
      <c r="I177" s="100"/>
      <c r="J177" s="100"/>
      <c r="K177" s="100"/>
      <c r="L177" s="100"/>
      <c r="M177" s="100"/>
      <c r="N177" s="100"/>
      <c r="O177" s="100"/>
      <c r="P177" s="100"/>
      <c r="Q177" s="100"/>
      <c r="R177" s="100"/>
      <c r="S177" s="100"/>
      <c r="T177" s="100"/>
      <c r="U177" s="100"/>
      <c r="V177" s="100"/>
      <c r="W177" s="100"/>
      <c r="X177" s="100"/>
      <c r="Y177" s="100"/>
      <c r="Z177" s="100"/>
      <c r="AA177" s="100"/>
      <c r="AB177" s="100"/>
      <c r="AC177" s="100"/>
      <c r="AD177" s="100"/>
      <c r="AE177" s="100"/>
      <c r="AF177" s="100"/>
      <c r="AG177" s="100"/>
      <c r="AH177" s="100"/>
      <c r="AI177" s="100"/>
      <c r="AJ177" s="100"/>
      <c r="AK177" s="100"/>
      <c r="AL177" s="100"/>
      <c r="AM177" s="100"/>
      <c r="AN177" s="100"/>
      <c r="AO177" s="100"/>
      <c r="AP177" s="100"/>
    </row>
    <row r="178" spans="2:42" x14ac:dyDescent="0.35">
      <c r="B178" s="100"/>
      <c r="C178" s="100"/>
      <c r="D178" s="100"/>
      <c r="E178" s="137"/>
      <c r="F178" s="125"/>
      <c r="G178" s="126" t="s">
        <v>64</v>
      </c>
      <c r="H178" s="100"/>
      <c r="I178" s="100"/>
      <c r="J178" s="100"/>
      <c r="K178" s="100"/>
      <c r="L178" s="100"/>
      <c r="M178" s="100"/>
      <c r="N178" s="100"/>
      <c r="O178" s="100"/>
      <c r="P178" s="100"/>
      <c r="Q178" s="100"/>
      <c r="R178" s="100"/>
      <c r="S178" s="100"/>
      <c r="T178" s="100"/>
      <c r="U178" s="100"/>
      <c r="V178" s="100"/>
      <c r="W178" s="100"/>
      <c r="X178" s="100"/>
      <c r="Y178" s="100"/>
      <c r="Z178" s="100"/>
      <c r="AA178" s="100"/>
      <c r="AB178" s="100"/>
      <c r="AC178" s="100"/>
      <c r="AD178" s="100"/>
      <c r="AE178" s="100"/>
      <c r="AF178" s="100"/>
      <c r="AG178" s="100"/>
      <c r="AH178" s="100"/>
      <c r="AI178" s="100"/>
      <c r="AJ178" s="100"/>
      <c r="AK178" s="100"/>
      <c r="AL178" s="100"/>
      <c r="AM178" s="100"/>
      <c r="AN178" s="100"/>
      <c r="AO178" s="100"/>
      <c r="AP178" s="100"/>
    </row>
    <row r="179" spans="2:42" x14ac:dyDescent="0.35">
      <c r="B179" s="100"/>
      <c r="C179" s="100"/>
      <c r="D179" s="100"/>
      <c r="E179" s="137"/>
      <c r="F179" s="125"/>
      <c r="G179" s="126"/>
      <c r="H179" s="100"/>
      <c r="I179" s="100"/>
      <c r="J179" s="100"/>
      <c r="K179" s="100"/>
      <c r="L179" s="100"/>
      <c r="M179" s="100"/>
      <c r="N179" s="100"/>
      <c r="O179" s="100"/>
      <c r="P179" s="100"/>
      <c r="Q179" s="100"/>
      <c r="R179" s="100"/>
      <c r="S179" s="100"/>
      <c r="T179" s="100"/>
      <c r="U179" s="100"/>
      <c r="V179" s="100"/>
      <c r="W179" s="100"/>
      <c r="X179" s="100"/>
      <c r="Y179" s="100"/>
      <c r="Z179" s="100"/>
      <c r="AA179" s="100"/>
      <c r="AB179" s="100"/>
      <c r="AC179" s="100"/>
      <c r="AD179" s="100"/>
      <c r="AE179" s="100"/>
      <c r="AF179" s="100"/>
      <c r="AG179" s="100"/>
      <c r="AH179" s="100"/>
      <c r="AI179" s="100"/>
      <c r="AJ179" s="100"/>
      <c r="AK179" s="100"/>
      <c r="AL179" s="100"/>
      <c r="AM179" s="100"/>
      <c r="AN179" s="100"/>
      <c r="AO179" s="100"/>
      <c r="AP179" s="100"/>
    </row>
    <row r="180" spans="2:42" x14ac:dyDescent="0.35">
      <c r="B180" s="100"/>
      <c r="C180" s="100"/>
      <c r="D180" s="100"/>
      <c r="E180" s="137"/>
      <c r="F180" s="125"/>
      <c r="G180" s="126"/>
      <c r="H180" s="100"/>
      <c r="I180" s="100"/>
      <c r="J180" s="100"/>
      <c r="K180" s="100"/>
      <c r="L180" s="100"/>
      <c r="M180" s="100"/>
      <c r="N180" s="100"/>
      <c r="O180" s="100"/>
      <c r="P180" s="100"/>
      <c r="Q180" s="100"/>
      <c r="R180" s="100"/>
      <c r="S180" s="100"/>
      <c r="T180" s="100"/>
      <c r="U180" s="100"/>
      <c r="V180" s="100"/>
      <c r="W180" s="100"/>
      <c r="X180" s="100"/>
      <c r="Y180" s="100"/>
      <c r="Z180" s="100"/>
      <c r="AA180" s="100"/>
      <c r="AB180" s="100"/>
      <c r="AC180" s="100"/>
      <c r="AD180" s="100"/>
      <c r="AE180" s="100"/>
      <c r="AF180" s="100"/>
      <c r="AG180" s="100"/>
      <c r="AH180" s="100"/>
      <c r="AI180" s="100"/>
      <c r="AJ180" s="100"/>
      <c r="AK180" s="100"/>
      <c r="AL180" s="100"/>
      <c r="AM180" s="100"/>
      <c r="AN180" s="100"/>
      <c r="AO180" s="100"/>
      <c r="AP180" s="100"/>
    </row>
    <row r="181" spans="2:42" x14ac:dyDescent="0.35">
      <c r="B181" s="100"/>
      <c r="C181" s="100"/>
      <c r="D181" s="100"/>
      <c r="E181" s="137"/>
      <c r="F181" s="125"/>
      <c r="G181" s="126"/>
      <c r="H181" s="100"/>
      <c r="I181" s="100"/>
      <c r="J181" s="100"/>
      <c r="K181" s="100"/>
      <c r="L181" s="100"/>
      <c r="M181" s="100"/>
      <c r="N181" s="100"/>
      <c r="O181" s="100"/>
      <c r="P181" s="100"/>
      <c r="Q181" s="100"/>
      <c r="R181" s="100"/>
      <c r="S181" s="100"/>
      <c r="T181" s="100"/>
      <c r="U181" s="100"/>
      <c r="V181" s="100"/>
      <c r="W181" s="100"/>
      <c r="X181" s="100"/>
      <c r="Y181" s="100"/>
      <c r="Z181" s="100"/>
      <c r="AA181" s="100"/>
      <c r="AB181" s="100"/>
      <c r="AC181" s="100"/>
      <c r="AD181" s="100"/>
      <c r="AE181" s="100"/>
      <c r="AF181" s="100"/>
      <c r="AG181" s="100"/>
      <c r="AH181" s="100"/>
      <c r="AI181" s="100"/>
      <c r="AJ181" s="100"/>
      <c r="AK181" s="100"/>
      <c r="AL181" s="100"/>
      <c r="AM181" s="100"/>
      <c r="AN181" s="100"/>
      <c r="AO181" s="100"/>
      <c r="AP181" s="100"/>
    </row>
    <row r="182" spans="2:42" x14ac:dyDescent="0.35">
      <c r="B182" s="100"/>
      <c r="C182" s="100"/>
      <c r="D182" s="100"/>
      <c r="E182" s="137"/>
      <c r="F182" s="125"/>
      <c r="G182" s="126"/>
      <c r="H182" s="100"/>
      <c r="I182" s="100"/>
      <c r="J182" s="100"/>
      <c r="K182" s="100"/>
      <c r="L182" s="100"/>
      <c r="M182" s="100"/>
      <c r="N182" s="100"/>
      <c r="O182" s="100"/>
      <c r="P182" s="100"/>
      <c r="Q182" s="100"/>
      <c r="R182" s="100"/>
      <c r="S182" s="100"/>
      <c r="T182" s="100"/>
      <c r="U182" s="100"/>
      <c r="V182" s="100"/>
      <c r="W182" s="100"/>
      <c r="X182" s="100"/>
      <c r="Y182" s="100"/>
      <c r="Z182" s="100"/>
      <c r="AA182" s="100"/>
      <c r="AB182" s="100"/>
      <c r="AC182" s="100"/>
      <c r="AD182" s="100"/>
      <c r="AE182" s="100"/>
      <c r="AF182" s="100"/>
      <c r="AG182" s="100"/>
      <c r="AH182" s="100"/>
      <c r="AI182" s="100"/>
      <c r="AJ182" s="100"/>
      <c r="AK182" s="100"/>
      <c r="AL182" s="100"/>
      <c r="AM182" s="100"/>
      <c r="AN182" s="100"/>
      <c r="AO182" s="100"/>
      <c r="AP182" s="100"/>
    </row>
    <row r="183" spans="2:42" x14ac:dyDescent="0.35">
      <c r="B183" s="100"/>
      <c r="C183" s="100"/>
      <c r="D183" s="100"/>
      <c r="E183" s="137"/>
      <c r="F183" s="125"/>
      <c r="G183" s="126"/>
      <c r="H183" s="100"/>
      <c r="I183" s="100"/>
      <c r="J183" s="100"/>
      <c r="K183" s="100"/>
      <c r="L183" s="100"/>
      <c r="M183" s="100"/>
      <c r="N183" s="100"/>
      <c r="O183" s="100"/>
      <c r="P183" s="100"/>
      <c r="Q183" s="100"/>
      <c r="R183" s="100"/>
      <c r="S183" s="100"/>
      <c r="T183" s="100"/>
      <c r="U183" s="100"/>
      <c r="V183" s="100"/>
      <c r="W183" s="100"/>
      <c r="X183" s="100"/>
      <c r="Y183" s="100"/>
      <c r="Z183" s="100"/>
      <c r="AA183" s="100"/>
      <c r="AB183" s="100"/>
      <c r="AC183" s="100"/>
      <c r="AD183" s="100"/>
      <c r="AE183" s="100"/>
      <c r="AF183" s="100"/>
      <c r="AG183" s="100"/>
      <c r="AH183" s="100"/>
      <c r="AI183" s="100"/>
      <c r="AJ183" s="100"/>
      <c r="AK183" s="100"/>
      <c r="AL183" s="100"/>
      <c r="AM183" s="100"/>
      <c r="AN183" s="100"/>
      <c r="AO183" s="100"/>
      <c r="AP183" s="100"/>
    </row>
    <row r="184" spans="2:42" x14ac:dyDescent="0.35">
      <c r="B184" s="100"/>
      <c r="C184" s="100"/>
      <c r="D184" s="100"/>
      <c r="E184" s="137"/>
      <c r="F184" s="125"/>
      <c r="G184" s="126"/>
      <c r="H184" s="100"/>
      <c r="I184" s="100"/>
      <c r="J184" s="100"/>
      <c r="K184" s="100"/>
      <c r="L184" s="100"/>
      <c r="M184" s="100"/>
      <c r="N184" s="100"/>
      <c r="O184" s="100"/>
      <c r="P184" s="100"/>
      <c r="Q184" s="100"/>
      <c r="R184" s="100"/>
      <c r="S184" s="100"/>
      <c r="T184" s="100"/>
      <c r="U184" s="100"/>
      <c r="V184" s="100"/>
      <c r="W184" s="100"/>
      <c r="X184" s="100"/>
      <c r="Y184" s="100"/>
      <c r="Z184" s="100"/>
      <c r="AA184" s="100"/>
      <c r="AB184" s="100"/>
      <c r="AC184" s="100"/>
      <c r="AD184" s="100"/>
      <c r="AE184" s="100"/>
      <c r="AF184" s="100"/>
      <c r="AG184" s="100"/>
      <c r="AH184" s="100"/>
      <c r="AI184" s="100"/>
      <c r="AJ184" s="100"/>
      <c r="AK184" s="100"/>
      <c r="AL184" s="100"/>
      <c r="AM184" s="100"/>
      <c r="AN184" s="100"/>
      <c r="AO184" s="100"/>
      <c r="AP184" s="100"/>
    </row>
    <row r="185" spans="2:42" x14ac:dyDescent="0.35">
      <c r="B185" s="100"/>
      <c r="C185" s="100"/>
      <c r="D185" s="100"/>
      <c r="E185" s="137"/>
      <c r="F185" s="125"/>
      <c r="G185" s="126"/>
      <c r="H185" s="100"/>
      <c r="I185" s="100"/>
      <c r="J185" s="100"/>
      <c r="K185" s="100"/>
      <c r="L185" s="100"/>
      <c r="M185" s="100"/>
      <c r="N185" s="100"/>
      <c r="O185" s="100"/>
      <c r="P185" s="100"/>
      <c r="Q185" s="100"/>
      <c r="R185" s="100"/>
      <c r="S185" s="100"/>
      <c r="T185" s="100"/>
      <c r="U185" s="100"/>
      <c r="V185" s="100"/>
      <c r="W185" s="100"/>
      <c r="X185" s="100"/>
      <c r="Y185" s="100"/>
      <c r="Z185" s="100"/>
      <c r="AA185" s="100"/>
      <c r="AB185" s="100"/>
      <c r="AC185" s="100"/>
      <c r="AD185" s="100"/>
      <c r="AE185" s="100"/>
      <c r="AF185" s="100"/>
      <c r="AG185" s="100"/>
      <c r="AH185" s="100"/>
      <c r="AI185" s="100"/>
      <c r="AJ185" s="100"/>
      <c r="AK185" s="100"/>
      <c r="AL185" s="100"/>
      <c r="AM185" s="100"/>
      <c r="AN185" s="100"/>
      <c r="AO185" s="100"/>
      <c r="AP185" s="100"/>
    </row>
    <row r="186" spans="2:42" x14ac:dyDescent="0.35">
      <c r="B186" s="100"/>
      <c r="C186" s="100"/>
      <c r="D186" s="100"/>
      <c r="E186" s="137"/>
      <c r="F186" s="125"/>
      <c r="G186" s="126"/>
      <c r="H186" s="100"/>
      <c r="I186" s="100"/>
      <c r="J186" s="100"/>
      <c r="K186" s="100"/>
      <c r="L186" s="100"/>
      <c r="M186" s="100"/>
      <c r="N186" s="100"/>
      <c r="O186" s="100"/>
      <c r="P186" s="100"/>
      <c r="Q186" s="100"/>
      <c r="R186" s="100"/>
      <c r="S186" s="100"/>
      <c r="T186" s="100"/>
      <c r="U186" s="100"/>
      <c r="V186" s="100"/>
      <c r="W186" s="100"/>
      <c r="X186" s="100"/>
      <c r="Y186" s="100"/>
      <c r="Z186" s="100"/>
      <c r="AA186" s="100"/>
      <c r="AB186" s="100"/>
      <c r="AC186" s="100"/>
      <c r="AD186" s="100"/>
      <c r="AE186" s="100"/>
      <c r="AF186" s="100"/>
      <c r="AG186" s="100"/>
      <c r="AH186" s="100"/>
      <c r="AI186" s="100"/>
      <c r="AJ186" s="100"/>
      <c r="AK186" s="100"/>
      <c r="AL186" s="100"/>
      <c r="AM186" s="100"/>
      <c r="AN186" s="100"/>
      <c r="AO186" s="100"/>
      <c r="AP186" s="100"/>
    </row>
    <row r="187" spans="2:42" x14ac:dyDescent="0.35">
      <c r="B187" s="100"/>
      <c r="C187" s="100"/>
      <c r="D187" s="100"/>
      <c r="E187" s="137"/>
      <c r="F187" s="125"/>
      <c r="G187" s="126"/>
      <c r="H187" s="100"/>
      <c r="I187" s="100"/>
      <c r="J187" s="100"/>
      <c r="K187" s="100"/>
      <c r="L187" s="100"/>
      <c r="M187" s="100"/>
      <c r="N187" s="100"/>
      <c r="O187" s="100"/>
      <c r="P187" s="100"/>
      <c r="Q187" s="100"/>
      <c r="R187" s="100"/>
      <c r="S187" s="100"/>
      <c r="T187" s="100"/>
      <c r="U187" s="100"/>
      <c r="V187" s="100"/>
      <c r="W187" s="100"/>
      <c r="X187" s="100"/>
      <c r="Y187" s="100"/>
      <c r="Z187" s="100"/>
      <c r="AA187" s="100"/>
      <c r="AB187" s="100"/>
      <c r="AC187" s="100"/>
      <c r="AD187" s="100"/>
      <c r="AE187" s="100"/>
      <c r="AF187" s="100"/>
      <c r="AG187" s="100"/>
      <c r="AH187" s="100"/>
      <c r="AI187" s="100"/>
      <c r="AJ187" s="100"/>
      <c r="AK187" s="100"/>
      <c r="AL187" s="100"/>
      <c r="AM187" s="100"/>
      <c r="AN187" s="100"/>
      <c r="AO187" s="100"/>
      <c r="AP187" s="100"/>
    </row>
    <row r="188" spans="2:42" x14ac:dyDescent="0.35">
      <c r="B188" s="100"/>
      <c r="C188" s="100"/>
      <c r="D188" s="100"/>
      <c r="E188" s="137"/>
      <c r="F188" s="125"/>
      <c r="G188" s="126"/>
      <c r="H188" s="100"/>
      <c r="I188" s="100"/>
      <c r="J188" s="100"/>
      <c r="K188" s="100"/>
      <c r="L188" s="100"/>
      <c r="M188" s="100"/>
      <c r="N188" s="100"/>
      <c r="O188" s="100"/>
      <c r="P188" s="100"/>
      <c r="Q188" s="100"/>
      <c r="R188" s="100"/>
      <c r="S188" s="100"/>
      <c r="T188" s="100"/>
      <c r="U188" s="100"/>
      <c r="V188" s="100"/>
      <c r="W188" s="100"/>
      <c r="X188" s="100"/>
      <c r="Y188" s="100"/>
      <c r="Z188" s="100"/>
      <c r="AA188" s="100"/>
      <c r="AB188" s="100"/>
      <c r="AC188" s="100"/>
      <c r="AD188" s="100"/>
      <c r="AE188" s="100"/>
      <c r="AF188" s="100"/>
      <c r="AG188" s="100"/>
      <c r="AH188" s="100"/>
      <c r="AI188" s="100"/>
      <c r="AJ188" s="100"/>
      <c r="AK188" s="100"/>
      <c r="AL188" s="100"/>
      <c r="AM188" s="100"/>
      <c r="AN188" s="100"/>
      <c r="AO188" s="100"/>
      <c r="AP188" s="100"/>
    </row>
    <row r="189" spans="2:42" x14ac:dyDescent="0.35">
      <c r="B189" s="100"/>
      <c r="C189" s="100"/>
      <c r="D189" s="100"/>
      <c r="E189" s="137"/>
      <c r="F189" s="125"/>
      <c r="G189" s="126"/>
      <c r="H189" s="100"/>
      <c r="I189" s="100"/>
      <c r="J189" s="100"/>
      <c r="K189" s="100"/>
      <c r="L189" s="100"/>
      <c r="M189" s="100"/>
      <c r="N189" s="100"/>
      <c r="O189" s="100"/>
      <c r="P189" s="100"/>
      <c r="Q189" s="100"/>
      <c r="R189" s="100"/>
      <c r="S189" s="100"/>
      <c r="T189" s="100"/>
      <c r="U189" s="100"/>
      <c r="V189" s="100"/>
      <c r="W189" s="100"/>
      <c r="X189" s="100"/>
      <c r="Y189" s="100"/>
      <c r="Z189" s="100"/>
      <c r="AA189" s="100"/>
      <c r="AB189" s="100"/>
      <c r="AC189" s="100"/>
      <c r="AD189" s="100"/>
      <c r="AE189" s="100"/>
      <c r="AF189" s="100"/>
      <c r="AG189" s="100"/>
      <c r="AH189" s="100"/>
      <c r="AI189" s="100"/>
      <c r="AJ189" s="100"/>
      <c r="AK189" s="100"/>
      <c r="AL189" s="100"/>
      <c r="AM189" s="100"/>
      <c r="AN189" s="100"/>
      <c r="AO189" s="100"/>
      <c r="AP189" s="100"/>
    </row>
    <row r="190" spans="2:42" x14ac:dyDescent="0.35">
      <c r="B190" s="100"/>
      <c r="C190" s="100"/>
      <c r="D190" s="100"/>
      <c r="E190" s="137"/>
      <c r="F190" s="125"/>
      <c r="G190" s="126"/>
      <c r="H190" s="100"/>
      <c r="I190" s="100"/>
      <c r="J190" s="100"/>
      <c r="K190" s="100"/>
      <c r="L190" s="100"/>
      <c r="M190" s="100"/>
      <c r="N190" s="100"/>
      <c r="O190" s="100"/>
      <c r="P190" s="100"/>
      <c r="Q190" s="100"/>
      <c r="R190" s="100"/>
      <c r="S190" s="100"/>
      <c r="T190" s="100"/>
      <c r="U190" s="100"/>
      <c r="V190" s="100"/>
      <c r="W190" s="100"/>
      <c r="X190" s="100"/>
      <c r="Y190" s="100"/>
      <c r="Z190" s="100"/>
      <c r="AA190" s="100"/>
      <c r="AB190" s="100"/>
      <c r="AC190" s="100"/>
      <c r="AD190" s="100"/>
      <c r="AE190" s="100"/>
      <c r="AF190" s="100"/>
      <c r="AG190" s="100"/>
      <c r="AH190" s="100"/>
      <c r="AI190" s="100"/>
      <c r="AJ190" s="100"/>
      <c r="AK190" s="100"/>
      <c r="AL190" s="100"/>
      <c r="AM190" s="100"/>
      <c r="AN190" s="100"/>
      <c r="AO190" s="100"/>
      <c r="AP190" s="100"/>
    </row>
    <row r="191" spans="2:42" x14ac:dyDescent="0.35">
      <c r="B191" s="100"/>
      <c r="C191" s="100"/>
      <c r="D191" s="100"/>
      <c r="E191" s="137"/>
      <c r="F191" s="125"/>
      <c r="G191" s="126"/>
      <c r="H191" s="100"/>
      <c r="I191" s="100"/>
      <c r="J191" s="100"/>
      <c r="K191" s="100"/>
      <c r="L191" s="100"/>
      <c r="M191" s="100"/>
      <c r="N191" s="100"/>
      <c r="O191" s="100"/>
      <c r="P191" s="100"/>
      <c r="Q191" s="100"/>
      <c r="R191" s="100"/>
      <c r="S191" s="100"/>
      <c r="T191" s="100"/>
      <c r="U191" s="100"/>
      <c r="V191" s="100"/>
      <c r="W191" s="100"/>
      <c r="X191" s="100"/>
      <c r="Y191" s="100"/>
      <c r="Z191" s="100"/>
      <c r="AA191" s="100"/>
      <c r="AB191" s="100"/>
      <c r="AC191" s="100"/>
      <c r="AD191" s="100"/>
      <c r="AE191" s="100"/>
      <c r="AF191" s="100"/>
      <c r="AG191" s="100"/>
      <c r="AH191" s="100"/>
      <c r="AI191" s="100"/>
      <c r="AJ191" s="100"/>
      <c r="AK191" s="100"/>
      <c r="AL191" s="100"/>
      <c r="AM191" s="100"/>
      <c r="AN191" s="100"/>
      <c r="AO191" s="100"/>
      <c r="AP191" s="100"/>
    </row>
    <row r="192" spans="2:42" x14ac:dyDescent="0.35">
      <c r="B192" s="100"/>
      <c r="C192" s="100"/>
      <c r="D192" s="100"/>
      <c r="E192" s="137"/>
      <c r="F192" s="125"/>
      <c r="G192" s="126"/>
      <c r="H192" s="100"/>
      <c r="I192" s="100"/>
      <c r="J192" s="100"/>
      <c r="K192" s="100"/>
      <c r="L192" s="100"/>
      <c r="M192" s="100"/>
      <c r="N192" s="100"/>
      <c r="O192" s="100"/>
      <c r="P192" s="100"/>
      <c r="Q192" s="100"/>
      <c r="R192" s="100"/>
      <c r="S192" s="100"/>
      <c r="T192" s="100"/>
      <c r="U192" s="100"/>
      <c r="V192" s="100"/>
      <c r="W192" s="100"/>
      <c r="X192" s="100"/>
      <c r="Y192" s="100"/>
      <c r="Z192" s="100"/>
      <c r="AA192" s="100"/>
      <c r="AB192" s="100"/>
      <c r="AC192" s="100"/>
      <c r="AD192" s="100"/>
      <c r="AE192" s="100"/>
      <c r="AF192" s="100"/>
      <c r="AG192" s="100"/>
      <c r="AH192" s="100"/>
      <c r="AI192" s="100"/>
      <c r="AJ192" s="100"/>
      <c r="AK192" s="100"/>
      <c r="AL192" s="100"/>
      <c r="AM192" s="100"/>
      <c r="AN192" s="100"/>
      <c r="AO192" s="100"/>
      <c r="AP192" s="100"/>
    </row>
    <row r="193" spans="2:42" x14ac:dyDescent="0.35">
      <c r="B193" s="100"/>
      <c r="C193" s="100"/>
      <c r="D193" s="100"/>
      <c r="E193" s="137"/>
      <c r="F193" s="125"/>
      <c r="G193" s="126"/>
      <c r="H193" s="100"/>
      <c r="I193" s="100"/>
      <c r="J193" s="100"/>
      <c r="K193" s="100"/>
      <c r="L193" s="100"/>
      <c r="M193" s="100"/>
      <c r="N193" s="100"/>
      <c r="O193" s="100"/>
      <c r="P193" s="100"/>
      <c r="Q193" s="100"/>
      <c r="R193" s="100"/>
      <c r="S193" s="100"/>
      <c r="T193" s="100"/>
      <c r="U193" s="100"/>
      <c r="V193" s="100"/>
      <c r="W193" s="100"/>
      <c r="X193" s="100"/>
      <c r="Y193" s="100"/>
      <c r="Z193" s="100"/>
      <c r="AA193" s="100"/>
      <c r="AB193" s="100"/>
      <c r="AC193" s="100"/>
      <c r="AD193" s="100"/>
      <c r="AE193" s="100"/>
      <c r="AF193" s="100"/>
      <c r="AG193" s="100"/>
      <c r="AH193" s="100"/>
      <c r="AI193" s="100"/>
      <c r="AJ193" s="100"/>
      <c r="AK193" s="100"/>
      <c r="AL193" s="100"/>
      <c r="AM193" s="100"/>
      <c r="AN193" s="100"/>
      <c r="AO193" s="100"/>
      <c r="AP193" s="100"/>
    </row>
    <row r="194" spans="2:42" x14ac:dyDescent="0.35">
      <c r="B194" s="100"/>
      <c r="C194" s="100"/>
      <c r="D194" s="100"/>
      <c r="E194" s="137"/>
      <c r="F194" s="125"/>
      <c r="G194" s="126"/>
      <c r="H194" s="100"/>
      <c r="I194" s="100"/>
      <c r="J194" s="100"/>
      <c r="K194" s="100"/>
      <c r="L194" s="100"/>
      <c r="M194" s="100"/>
      <c r="N194" s="100"/>
      <c r="O194" s="100"/>
      <c r="P194" s="100"/>
      <c r="Q194" s="100"/>
      <c r="R194" s="100"/>
      <c r="S194" s="100"/>
      <c r="T194" s="100"/>
      <c r="U194" s="100"/>
      <c r="V194" s="100"/>
      <c r="W194" s="100"/>
      <c r="X194" s="100"/>
      <c r="Y194" s="100"/>
      <c r="Z194" s="100"/>
      <c r="AA194" s="100"/>
      <c r="AB194" s="100"/>
      <c r="AC194" s="100"/>
      <c r="AD194" s="100"/>
      <c r="AE194" s="100"/>
      <c r="AF194" s="100"/>
      <c r="AG194" s="100"/>
      <c r="AH194" s="100"/>
      <c r="AI194" s="100"/>
      <c r="AJ194" s="100"/>
      <c r="AK194" s="100"/>
      <c r="AL194" s="100"/>
      <c r="AM194" s="100"/>
      <c r="AN194" s="100"/>
      <c r="AO194" s="100"/>
      <c r="AP194" s="100"/>
    </row>
    <row r="195" spans="2:42" ht="6.65" customHeight="1" x14ac:dyDescent="0.35">
      <c r="B195" s="100"/>
      <c r="C195" s="100"/>
      <c r="D195" s="100"/>
      <c r="E195" s="137"/>
      <c r="F195" s="125"/>
      <c r="G195" s="126"/>
      <c r="H195" s="100"/>
      <c r="I195" s="100"/>
      <c r="J195" s="100"/>
      <c r="K195" s="100"/>
      <c r="L195" s="100"/>
      <c r="M195" s="100"/>
      <c r="N195" s="100"/>
      <c r="O195" s="100"/>
      <c r="P195" s="100"/>
      <c r="Q195" s="100"/>
      <c r="R195" s="100"/>
      <c r="S195" s="100"/>
      <c r="T195" s="100"/>
      <c r="U195" s="100"/>
      <c r="V195" s="100"/>
      <c r="W195" s="100"/>
      <c r="X195" s="100"/>
      <c r="Y195" s="100"/>
      <c r="Z195" s="100"/>
      <c r="AA195" s="100"/>
      <c r="AB195" s="100"/>
      <c r="AC195" s="100"/>
      <c r="AD195" s="100"/>
      <c r="AE195" s="100"/>
      <c r="AF195" s="100"/>
      <c r="AG195" s="100"/>
      <c r="AH195" s="100"/>
      <c r="AI195" s="100"/>
      <c r="AJ195" s="100"/>
      <c r="AK195" s="100"/>
      <c r="AL195" s="100"/>
      <c r="AM195" s="100"/>
      <c r="AN195" s="100"/>
      <c r="AO195" s="100"/>
      <c r="AP195" s="100"/>
    </row>
    <row r="196" spans="2:42" x14ac:dyDescent="0.35">
      <c r="B196" s="100"/>
      <c r="C196" s="100"/>
      <c r="D196" s="100"/>
      <c r="E196" s="121" t="s">
        <v>65</v>
      </c>
      <c r="F196" s="122" t="s">
        <v>66</v>
      </c>
      <c r="G196" s="100"/>
      <c r="H196" s="100"/>
      <c r="I196" s="100"/>
      <c r="J196" s="100"/>
      <c r="K196" s="100"/>
      <c r="L196" s="100"/>
      <c r="M196" s="100"/>
      <c r="N196" s="100"/>
      <c r="O196" s="100"/>
      <c r="P196" s="100"/>
      <c r="Q196" s="100"/>
      <c r="R196" s="100"/>
      <c r="S196" s="100"/>
      <c r="T196" s="100"/>
      <c r="U196" s="100"/>
      <c r="V196" s="100"/>
      <c r="W196" s="100"/>
      <c r="X196" s="100"/>
      <c r="Y196" s="100"/>
      <c r="Z196" s="100"/>
      <c r="AA196" s="100"/>
      <c r="AB196" s="100"/>
      <c r="AC196" s="100"/>
      <c r="AD196" s="100"/>
      <c r="AE196" s="100"/>
      <c r="AF196" s="100"/>
      <c r="AG196" s="100"/>
      <c r="AH196" s="100"/>
      <c r="AI196" s="100"/>
      <c r="AJ196" s="100"/>
      <c r="AK196" s="100"/>
      <c r="AL196" s="100"/>
      <c r="AM196" s="100"/>
      <c r="AN196" s="100"/>
      <c r="AO196" s="100"/>
      <c r="AP196" s="100"/>
    </row>
    <row r="197" spans="2:42" x14ac:dyDescent="0.35">
      <c r="B197" s="100"/>
      <c r="C197" s="100"/>
      <c r="D197" s="100"/>
      <c r="E197" s="121"/>
      <c r="F197" s="122" t="s">
        <v>67</v>
      </c>
      <c r="G197" s="100"/>
      <c r="H197" s="100"/>
      <c r="I197" s="100"/>
      <c r="J197" s="100"/>
      <c r="K197" s="100"/>
      <c r="L197" s="100"/>
      <c r="M197" s="100"/>
      <c r="N197" s="100"/>
      <c r="O197" s="100"/>
      <c r="P197" s="100"/>
      <c r="Q197" s="100"/>
      <c r="R197" s="100"/>
      <c r="S197" s="100"/>
      <c r="T197" s="100"/>
      <c r="U197" s="100"/>
      <c r="V197" s="100"/>
      <c r="W197" s="100"/>
      <c r="X197" s="100"/>
      <c r="Y197" s="100"/>
      <c r="Z197" s="100"/>
      <c r="AA197" s="100"/>
      <c r="AB197" s="100"/>
      <c r="AC197" s="100"/>
      <c r="AD197" s="100"/>
      <c r="AE197" s="100"/>
      <c r="AF197" s="100"/>
      <c r="AG197" s="100"/>
      <c r="AH197" s="100"/>
      <c r="AI197" s="100"/>
      <c r="AJ197" s="100"/>
      <c r="AK197" s="100"/>
      <c r="AL197" s="100"/>
      <c r="AM197" s="100"/>
      <c r="AN197" s="100"/>
      <c r="AO197" s="100"/>
      <c r="AP197" s="100"/>
    </row>
    <row r="198" spans="2:42" x14ac:dyDescent="0.35">
      <c r="B198" s="100"/>
      <c r="C198" s="100"/>
      <c r="D198" s="100"/>
      <c r="E198" s="137"/>
      <c r="F198" s="123" t="s">
        <v>7</v>
      </c>
      <c r="G198" s="124" t="s">
        <v>68</v>
      </c>
      <c r="H198" s="100"/>
      <c r="I198" s="100"/>
      <c r="J198" s="100"/>
      <c r="K198" s="100"/>
      <c r="L198" s="100"/>
      <c r="M198" s="100"/>
      <c r="N198" s="100"/>
      <c r="O198" s="100"/>
      <c r="P198" s="100"/>
      <c r="Q198" s="100"/>
      <c r="R198" s="100"/>
      <c r="S198" s="100"/>
      <c r="T198" s="100"/>
      <c r="U198" s="100"/>
      <c r="V198" s="100"/>
      <c r="W198" s="100"/>
      <c r="X198" s="100"/>
      <c r="Y198" s="100"/>
      <c r="Z198" s="100"/>
      <c r="AA198" s="100"/>
      <c r="AB198" s="100"/>
      <c r="AC198" s="100"/>
      <c r="AD198" s="100"/>
      <c r="AE198" s="100"/>
      <c r="AF198" s="100"/>
      <c r="AG198" s="100"/>
      <c r="AH198" s="100"/>
      <c r="AI198" s="100"/>
      <c r="AJ198" s="100"/>
      <c r="AK198" s="100"/>
      <c r="AL198" s="100"/>
      <c r="AM198" s="100"/>
      <c r="AN198" s="100"/>
      <c r="AO198" s="100"/>
      <c r="AP198" s="100"/>
    </row>
    <row r="199" spans="2:42" x14ac:dyDescent="0.35">
      <c r="B199" s="100"/>
      <c r="C199" s="100"/>
      <c r="D199" s="100"/>
      <c r="E199" s="137"/>
      <c r="F199" s="123" t="s">
        <v>7</v>
      </c>
      <c r="G199" s="124" t="s">
        <v>69</v>
      </c>
      <c r="H199" s="100"/>
      <c r="I199" s="100"/>
      <c r="J199" s="100"/>
      <c r="K199" s="100"/>
      <c r="L199" s="100"/>
      <c r="M199" s="100"/>
      <c r="N199" s="100"/>
      <c r="O199" s="100"/>
      <c r="P199" s="100"/>
      <c r="Q199" s="100"/>
      <c r="R199" s="100"/>
      <c r="S199" s="100"/>
      <c r="T199" s="100"/>
      <c r="U199" s="100"/>
      <c r="V199" s="100"/>
      <c r="W199" s="100"/>
      <c r="X199" s="100"/>
      <c r="Y199" s="100"/>
      <c r="Z199" s="100"/>
      <c r="AA199" s="100"/>
      <c r="AB199" s="100"/>
      <c r="AC199" s="100"/>
      <c r="AD199" s="100"/>
      <c r="AE199" s="100"/>
      <c r="AF199" s="100"/>
      <c r="AG199" s="100"/>
      <c r="AH199" s="100"/>
      <c r="AI199" s="100"/>
      <c r="AJ199" s="100"/>
      <c r="AK199" s="100"/>
      <c r="AL199" s="100"/>
      <c r="AM199" s="100"/>
      <c r="AN199" s="100"/>
      <c r="AO199" s="100"/>
      <c r="AP199" s="100"/>
    </row>
    <row r="200" spans="2:42" x14ac:dyDescent="0.35">
      <c r="B200" s="100"/>
      <c r="C200" s="100"/>
      <c r="D200" s="100"/>
      <c r="E200" s="137"/>
      <c r="F200" s="123" t="s">
        <v>7</v>
      </c>
      <c r="G200" s="124" t="s">
        <v>70</v>
      </c>
      <c r="H200" s="100"/>
      <c r="I200" s="100"/>
      <c r="J200" s="100"/>
      <c r="K200" s="100"/>
      <c r="L200" s="100"/>
      <c r="M200" s="100"/>
      <c r="N200" s="100"/>
      <c r="O200" s="100"/>
      <c r="P200" s="100"/>
      <c r="Q200" s="100"/>
      <c r="R200" s="100"/>
      <c r="S200" s="100"/>
      <c r="T200" s="100"/>
      <c r="U200" s="100"/>
      <c r="V200" s="100"/>
      <c r="W200" s="100"/>
      <c r="X200" s="100"/>
      <c r="Y200" s="100"/>
      <c r="Z200" s="100"/>
      <c r="AA200" s="100"/>
      <c r="AB200" s="100"/>
      <c r="AC200" s="100"/>
      <c r="AD200" s="100"/>
      <c r="AE200" s="100"/>
      <c r="AF200" s="100"/>
      <c r="AG200" s="100"/>
      <c r="AH200" s="100"/>
      <c r="AI200" s="100"/>
      <c r="AJ200" s="100"/>
      <c r="AK200" s="100"/>
      <c r="AL200" s="100"/>
      <c r="AM200" s="100"/>
      <c r="AN200" s="100"/>
      <c r="AO200" s="100"/>
      <c r="AP200" s="100"/>
    </row>
    <row r="201" spans="2:42" x14ac:dyDescent="0.35">
      <c r="B201" s="100"/>
      <c r="C201" s="100"/>
      <c r="D201" s="100"/>
      <c r="E201" s="137"/>
      <c r="F201" s="125" t="s">
        <v>60</v>
      </c>
      <c r="G201" s="126" t="s">
        <v>71</v>
      </c>
      <c r="H201" s="100"/>
      <c r="I201" s="100"/>
      <c r="J201" s="100"/>
      <c r="K201" s="100"/>
      <c r="L201" s="100"/>
      <c r="M201" s="100"/>
      <c r="N201" s="100"/>
      <c r="O201" s="100"/>
      <c r="P201" s="100"/>
      <c r="Q201" s="100"/>
      <c r="R201" s="100"/>
      <c r="S201" s="100"/>
      <c r="T201" s="100"/>
      <c r="U201" s="100"/>
      <c r="V201" s="100"/>
      <c r="W201" s="100"/>
      <c r="X201" s="100"/>
      <c r="Y201" s="100"/>
      <c r="Z201" s="100"/>
      <c r="AA201" s="100"/>
      <c r="AB201" s="100"/>
      <c r="AC201" s="100"/>
      <c r="AD201" s="100"/>
      <c r="AE201" s="100"/>
      <c r="AF201" s="100"/>
      <c r="AG201" s="100"/>
      <c r="AH201" s="100"/>
      <c r="AI201" s="100"/>
      <c r="AJ201" s="100"/>
      <c r="AK201" s="100"/>
      <c r="AL201" s="100"/>
      <c r="AM201" s="100"/>
      <c r="AN201" s="100"/>
      <c r="AO201" s="100"/>
      <c r="AP201" s="100"/>
    </row>
    <row r="202" spans="2:42" ht="6.65" customHeight="1" x14ac:dyDescent="0.35">
      <c r="B202" s="100"/>
      <c r="C202" s="100"/>
      <c r="D202" s="100"/>
      <c r="E202" s="137"/>
      <c r="F202" s="125"/>
      <c r="G202" s="126"/>
      <c r="H202" s="100"/>
      <c r="I202" s="100"/>
      <c r="J202" s="100"/>
      <c r="K202" s="100"/>
      <c r="L202" s="100"/>
      <c r="M202" s="100"/>
      <c r="N202" s="100"/>
      <c r="O202" s="100"/>
      <c r="P202" s="100"/>
      <c r="Q202" s="100"/>
      <c r="R202" s="100"/>
      <c r="S202" s="100"/>
      <c r="T202" s="100"/>
      <c r="U202" s="100"/>
      <c r="V202" s="100"/>
      <c r="W202" s="100"/>
      <c r="X202" s="100"/>
      <c r="Y202" s="100"/>
      <c r="Z202" s="100"/>
      <c r="AA202" s="100"/>
      <c r="AB202" s="100"/>
      <c r="AC202" s="100"/>
      <c r="AD202" s="100"/>
      <c r="AE202" s="100"/>
      <c r="AF202" s="100"/>
      <c r="AG202" s="100"/>
      <c r="AH202" s="100"/>
      <c r="AI202" s="100"/>
      <c r="AJ202" s="100"/>
      <c r="AK202" s="100"/>
      <c r="AL202" s="100"/>
      <c r="AM202" s="100"/>
      <c r="AN202" s="100"/>
      <c r="AO202" s="100"/>
      <c r="AP202" s="100"/>
    </row>
    <row r="203" spans="2:42" x14ac:dyDescent="0.35">
      <c r="B203" s="100"/>
      <c r="C203" s="100"/>
      <c r="D203" s="100"/>
      <c r="E203" s="121" t="s">
        <v>72</v>
      </c>
      <c r="F203" s="122" t="s">
        <v>73</v>
      </c>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c r="AC203" s="100"/>
      <c r="AD203" s="100"/>
      <c r="AE203" s="100"/>
      <c r="AF203" s="100"/>
      <c r="AG203" s="100"/>
      <c r="AH203" s="100"/>
      <c r="AI203" s="100"/>
      <c r="AJ203" s="100"/>
      <c r="AK203" s="100"/>
      <c r="AL203" s="100"/>
      <c r="AM203" s="100"/>
      <c r="AN203" s="100"/>
      <c r="AO203" s="100"/>
      <c r="AP203" s="100"/>
    </row>
    <row r="204" spans="2:42" x14ac:dyDescent="0.35">
      <c r="B204" s="100"/>
      <c r="C204" s="100"/>
      <c r="D204" s="100"/>
      <c r="E204" s="121"/>
      <c r="F204" s="122" t="s">
        <v>74</v>
      </c>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c r="AC204" s="100"/>
      <c r="AD204" s="100"/>
      <c r="AE204" s="100"/>
      <c r="AF204" s="100"/>
      <c r="AG204" s="100"/>
      <c r="AH204" s="100"/>
      <c r="AI204" s="100"/>
      <c r="AJ204" s="100"/>
      <c r="AK204" s="100"/>
      <c r="AL204" s="100"/>
      <c r="AM204" s="100"/>
      <c r="AN204" s="100"/>
      <c r="AO204" s="100"/>
      <c r="AP204" s="100"/>
    </row>
    <row r="205" spans="2:42" x14ac:dyDescent="0.35">
      <c r="B205" s="100"/>
      <c r="C205" s="100"/>
      <c r="D205" s="100"/>
      <c r="E205" s="121"/>
      <c r="F205" s="123" t="s">
        <v>7</v>
      </c>
      <c r="G205" s="124" t="s">
        <v>75</v>
      </c>
      <c r="H205" s="100"/>
      <c r="I205" s="100"/>
      <c r="J205" s="100"/>
      <c r="K205" s="100"/>
      <c r="L205" s="100"/>
      <c r="M205" s="100"/>
      <c r="N205" s="100"/>
      <c r="O205" s="100"/>
      <c r="P205" s="100"/>
      <c r="Q205" s="100"/>
      <c r="R205" s="100"/>
      <c r="S205" s="100"/>
      <c r="T205" s="100"/>
      <c r="U205" s="100"/>
      <c r="V205" s="100"/>
      <c r="W205" s="100"/>
      <c r="X205" s="100"/>
      <c r="Y205" s="100"/>
      <c r="Z205" s="100"/>
      <c r="AA205" s="100"/>
      <c r="AB205" s="100"/>
      <c r="AC205" s="100"/>
      <c r="AD205" s="100"/>
      <c r="AE205" s="100"/>
      <c r="AF205" s="100"/>
      <c r="AG205" s="100"/>
      <c r="AH205" s="100"/>
      <c r="AI205" s="100"/>
      <c r="AJ205" s="100"/>
      <c r="AK205" s="100"/>
      <c r="AL205" s="100"/>
      <c r="AM205" s="100"/>
      <c r="AN205" s="100"/>
      <c r="AO205" s="100"/>
      <c r="AP205" s="100"/>
    </row>
    <row r="206" spans="2:42" x14ac:dyDescent="0.35">
      <c r="B206" s="100"/>
      <c r="C206" s="100"/>
      <c r="D206" s="100"/>
      <c r="E206" s="121"/>
      <c r="F206" s="123" t="s">
        <v>7</v>
      </c>
      <c r="G206" s="124" t="s">
        <v>68</v>
      </c>
      <c r="H206" s="100"/>
      <c r="I206" s="100"/>
      <c r="J206" s="100"/>
      <c r="K206" s="100"/>
      <c r="L206" s="100"/>
      <c r="M206" s="100"/>
      <c r="N206" s="100"/>
      <c r="O206" s="100"/>
      <c r="P206" s="100"/>
      <c r="Q206" s="100"/>
      <c r="R206" s="100"/>
      <c r="S206" s="100"/>
      <c r="T206" s="100"/>
      <c r="U206" s="100"/>
      <c r="V206" s="100"/>
      <c r="W206" s="100"/>
      <c r="X206" s="100"/>
      <c r="Y206" s="100"/>
      <c r="Z206" s="100"/>
      <c r="AA206" s="100"/>
      <c r="AB206" s="100"/>
      <c r="AC206" s="100"/>
      <c r="AD206" s="100"/>
      <c r="AE206" s="100"/>
      <c r="AF206" s="100"/>
      <c r="AG206" s="100"/>
      <c r="AH206" s="100"/>
      <c r="AI206" s="100"/>
      <c r="AJ206" s="100"/>
      <c r="AK206" s="100"/>
      <c r="AL206" s="100"/>
      <c r="AM206" s="100"/>
      <c r="AN206" s="100"/>
      <c r="AO206" s="100"/>
      <c r="AP206" s="100"/>
    </row>
    <row r="207" spans="2:42" x14ac:dyDescent="0.35">
      <c r="B207" s="100"/>
      <c r="C207" s="100"/>
      <c r="D207" s="100"/>
      <c r="E207" s="121"/>
      <c r="F207" s="123" t="s">
        <v>7</v>
      </c>
      <c r="G207" s="124" t="s">
        <v>76</v>
      </c>
      <c r="H207" s="100"/>
      <c r="I207" s="100"/>
      <c r="J207" s="100"/>
      <c r="K207" s="100"/>
      <c r="L207" s="100"/>
      <c r="M207" s="100"/>
      <c r="N207" s="100"/>
      <c r="O207" s="100"/>
      <c r="P207" s="100"/>
      <c r="Q207" s="100"/>
      <c r="R207" s="100"/>
      <c r="S207" s="100"/>
      <c r="T207" s="100"/>
      <c r="U207" s="100"/>
      <c r="V207" s="100"/>
      <c r="W207" s="100"/>
      <c r="X207" s="100"/>
      <c r="Y207" s="100"/>
      <c r="Z207" s="100"/>
      <c r="AA207" s="100"/>
      <c r="AB207" s="100"/>
      <c r="AC207" s="100"/>
      <c r="AD207" s="100"/>
      <c r="AE207" s="100"/>
      <c r="AF207" s="100"/>
      <c r="AG207" s="100"/>
      <c r="AH207" s="100"/>
      <c r="AI207" s="100"/>
      <c r="AJ207" s="100"/>
      <c r="AK207" s="100"/>
      <c r="AL207" s="100"/>
      <c r="AM207" s="100"/>
      <c r="AN207" s="100"/>
      <c r="AO207" s="100"/>
      <c r="AP207" s="100"/>
    </row>
    <row r="208" spans="2:42" x14ac:dyDescent="0.35">
      <c r="B208" s="100"/>
      <c r="C208" s="100"/>
      <c r="D208" s="100"/>
      <c r="E208" s="137"/>
      <c r="F208" s="123" t="s">
        <v>7</v>
      </c>
      <c r="G208" s="124" t="s">
        <v>77</v>
      </c>
      <c r="H208" s="100"/>
      <c r="I208" s="100"/>
      <c r="J208" s="100"/>
      <c r="K208" s="100"/>
      <c r="L208" s="100"/>
      <c r="M208" s="100"/>
      <c r="N208" s="100"/>
      <c r="O208" s="100"/>
      <c r="P208" s="100"/>
      <c r="Q208" s="100"/>
      <c r="R208" s="100"/>
      <c r="S208" s="100"/>
      <c r="T208" s="100"/>
      <c r="U208" s="100"/>
      <c r="V208" s="100"/>
      <c r="W208" s="100"/>
      <c r="X208" s="100"/>
      <c r="Y208" s="100"/>
      <c r="Z208" s="100"/>
      <c r="AA208" s="100"/>
      <c r="AB208" s="100"/>
      <c r="AC208" s="100"/>
      <c r="AD208" s="100"/>
      <c r="AE208" s="100"/>
      <c r="AF208" s="100"/>
      <c r="AG208" s="100"/>
      <c r="AH208" s="100"/>
      <c r="AI208" s="100"/>
      <c r="AJ208" s="100"/>
      <c r="AK208" s="100"/>
      <c r="AL208" s="100"/>
      <c r="AM208" s="100"/>
      <c r="AN208" s="100"/>
      <c r="AO208" s="100"/>
      <c r="AP208" s="100"/>
    </row>
    <row r="209" spans="2:42" x14ac:dyDescent="0.35">
      <c r="B209" s="100"/>
      <c r="C209" s="100"/>
      <c r="D209" s="100"/>
      <c r="E209" s="137"/>
      <c r="F209" s="125"/>
      <c r="G209" s="126"/>
      <c r="H209" s="100"/>
      <c r="I209" s="100"/>
      <c r="J209" s="100"/>
      <c r="K209" s="100"/>
      <c r="L209" s="100"/>
      <c r="M209" s="100"/>
      <c r="N209" s="100"/>
      <c r="O209" s="100"/>
      <c r="P209" s="100"/>
      <c r="Q209" s="100"/>
      <c r="R209" s="100"/>
      <c r="S209" s="100"/>
      <c r="T209" s="100"/>
      <c r="U209" s="100"/>
      <c r="V209" s="100"/>
      <c r="W209" s="100"/>
      <c r="X209" s="100"/>
      <c r="Y209" s="100"/>
      <c r="Z209" s="100"/>
      <c r="AA209" s="100"/>
      <c r="AB209" s="100"/>
      <c r="AC209" s="100"/>
      <c r="AD209" s="100"/>
      <c r="AE209" s="100"/>
      <c r="AF209" s="100"/>
      <c r="AG209" s="100"/>
      <c r="AH209" s="100"/>
      <c r="AI209" s="100"/>
      <c r="AJ209" s="100"/>
      <c r="AK209" s="100"/>
      <c r="AL209" s="100"/>
      <c r="AM209" s="100"/>
      <c r="AN209" s="100"/>
      <c r="AO209" s="100"/>
      <c r="AP209" s="100"/>
    </row>
    <row r="210" spans="2:42" x14ac:dyDescent="0.35">
      <c r="B210" s="100"/>
      <c r="C210" s="100"/>
      <c r="D210" s="100"/>
      <c r="E210" s="137"/>
      <c r="F210" s="125"/>
      <c r="G210" s="126"/>
      <c r="H210" s="100"/>
      <c r="I210" s="100"/>
      <c r="J210" s="100"/>
      <c r="K210" s="100"/>
      <c r="L210" s="100"/>
      <c r="M210" s="100"/>
      <c r="N210" s="100"/>
      <c r="O210" s="100"/>
      <c r="P210" s="100"/>
      <c r="Q210" s="100"/>
      <c r="R210" s="100"/>
      <c r="S210" s="100"/>
      <c r="T210" s="100"/>
      <c r="U210" s="100"/>
      <c r="V210" s="100"/>
      <c r="W210" s="100"/>
      <c r="X210" s="100"/>
      <c r="Y210" s="100"/>
      <c r="Z210" s="100"/>
      <c r="AA210" s="100"/>
      <c r="AB210" s="100"/>
      <c r="AC210" s="100"/>
      <c r="AD210" s="100"/>
      <c r="AE210" s="100"/>
      <c r="AF210" s="100"/>
      <c r="AG210" s="100"/>
      <c r="AH210" s="100"/>
      <c r="AI210" s="100"/>
      <c r="AJ210" s="100"/>
      <c r="AK210" s="100"/>
      <c r="AL210" s="100"/>
      <c r="AM210" s="100"/>
      <c r="AN210" s="100"/>
      <c r="AO210" s="100"/>
      <c r="AP210" s="100"/>
    </row>
    <row r="211" spans="2:42" x14ac:dyDescent="0.35">
      <c r="B211" s="100"/>
      <c r="C211" s="100"/>
      <c r="D211" s="100"/>
      <c r="E211" s="137"/>
      <c r="F211" s="125"/>
      <c r="G211" s="126"/>
      <c r="H211" s="100"/>
      <c r="I211" s="100"/>
      <c r="J211" s="100"/>
      <c r="K211" s="100"/>
      <c r="L211" s="100"/>
      <c r="M211" s="100"/>
      <c r="N211" s="100"/>
      <c r="O211" s="100"/>
      <c r="P211" s="100"/>
      <c r="Q211" s="100"/>
      <c r="R211" s="100"/>
      <c r="S211" s="100"/>
      <c r="T211" s="100"/>
      <c r="U211" s="100"/>
      <c r="V211" s="100"/>
      <c r="W211" s="100"/>
      <c r="X211" s="100"/>
      <c r="Y211" s="100"/>
      <c r="Z211" s="100"/>
      <c r="AA211" s="100"/>
      <c r="AB211" s="100"/>
      <c r="AC211" s="100"/>
      <c r="AD211" s="100"/>
      <c r="AE211" s="100"/>
      <c r="AF211" s="100"/>
      <c r="AG211" s="100"/>
      <c r="AH211" s="100"/>
      <c r="AI211" s="100"/>
      <c r="AJ211" s="100"/>
      <c r="AK211" s="100"/>
      <c r="AL211" s="100"/>
      <c r="AM211" s="100"/>
      <c r="AN211" s="100"/>
      <c r="AO211" s="100"/>
      <c r="AP211" s="100"/>
    </row>
    <row r="212" spans="2:42" x14ac:dyDescent="0.35">
      <c r="B212" s="100"/>
      <c r="C212" s="100"/>
      <c r="D212" s="100"/>
      <c r="E212" s="137"/>
      <c r="F212" s="125"/>
      <c r="G212" s="126"/>
      <c r="H212" s="100"/>
      <c r="I212" s="100"/>
      <c r="J212" s="100"/>
      <c r="K212" s="100"/>
      <c r="L212" s="100"/>
      <c r="M212" s="100"/>
      <c r="N212" s="100"/>
      <c r="O212" s="100"/>
      <c r="P212" s="100"/>
      <c r="Q212" s="100"/>
      <c r="R212" s="100"/>
      <c r="S212" s="100"/>
      <c r="T212" s="100"/>
      <c r="U212" s="100"/>
      <c r="V212" s="100"/>
      <c r="W212" s="100"/>
      <c r="X212" s="100"/>
      <c r="Y212" s="100"/>
      <c r="Z212" s="100"/>
      <c r="AA212" s="100"/>
      <c r="AB212" s="100"/>
      <c r="AC212" s="100"/>
      <c r="AD212" s="100"/>
      <c r="AE212" s="100"/>
      <c r="AF212" s="100"/>
      <c r="AG212" s="100"/>
      <c r="AH212" s="100"/>
      <c r="AI212" s="100"/>
      <c r="AJ212" s="100"/>
      <c r="AK212" s="100"/>
      <c r="AL212" s="100"/>
      <c r="AM212" s="100"/>
      <c r="AN212" s="100"/>
      <c r="AO212" s="100"/>
      <c r="AP212" s="100"/>
    </row>
    <row r="213" spans="2:42" x14ac:dyDescent="0.35">
      <c r="B213" s="100"/>
      <c r="C213" s="100"/>
      <c r="D213" s="100"/>
      <c r="E213" s="137"/>
      <c r="F213" s="125"/>
      <c r="G213" s="126"/>
      <c r="H213" s="100"/>
      <c r="I213" s="100"/>
      <c r="J213" s="100"/>
      <c r="K213" s="100"/>
      <c r="L213" s="100"/>
      <c r="M213" s="100"/>
      <c r="N213" s="100"/>
      <c r="O213" s="100"/>
      <c r="P213" s="100"/>
      <c r="Q213" s="100"/>
      <c r="R213" s="100"/>
      <c r="S213" s="100"/>
      <c r="T213" s="100"/>
      <c r="U213" s="100"/>
      <c r="V213" s="100"/>
      <c r="W213" s="100"/>
      <c r="X213" s="100"/>
      <c r="Y213" s="100"/>
      <c r="Z213" s="100"/>
      <c r="AA213" s="100"/>
      <c r="AB213" s="100"/>
      <c r="AC213" s="100"/>
      <c r="AD213" s="100"/>
      <c r="AE213" s="100"/>
      <c r="AF213" s="100"/>
      <c r="AG213" s="100"/>
      <c r="AH213" s="100"/>
      <c r="AI213" s="100"/>
      <c r="AJ213" s="100"/>
      <c r="AK213" s="100"/>
      <c r="AL213" s="100"/>
      <c r="AM213" s="100"/>
      <c r="AN213" s="100"/>
      <c r="AO213" s="100"/>
      <c r="AP213" s="100"/>
    </row>
    <row r="214" spans="2:42" x14ac:dyDescent="0.35">
      <c r="B214" s="100"/>
      <c r="C214" s="100"/>
      <c r="D214" s="100"/>
      <c r="E214" s="137"/>
      <c r="F214" s="125"/>
      <c r="G214" s="126"/>
      <c r="H214" s="100"/>
      <c r="I214" s="100"/>
      <c r="J214" s="100"/>
      <c r="K214" s="100"/>
      <c r="L214" s="100"/>
      <c r="M214" s="100"/>
      <c r="N214" s="100"/>
      <c r="O214" s="100"/>
      <c r="P214" s="100"/>
      <c r="Q214" s="100"/>
      <c r="R214" s="100"/>
      <c r="S214" s="100"/>
      <c r="T214" s="100"/>
      <c r="U214" s="100"/>
      <c r="V214" s="100"/>
      <c r="W214" s="100"/>
      <c r="X214" s="100"/>
      <c r="Y214" s="100"/>
      <c r="Z214" s="100"/>
      <c r="AA214" s="100"/>
      <c r="AB214" s="100"/>
      <c r="AC214" s="100"/>
      <c r="AD214" s="100"/>
      <c r="AE214" s="100"/>
      <c r="AF214" s="100"/>
      <c r="AG214" s="100"/>
      <c r="AH214" s="100"/>
      <c r="AI214" s="100"/>
      <c r="AJ214" s="100"/>
      <c r="AK214" s="100"/>
      <c r="AL214" s="100"/>
      <c r="AM214" s="100"/>
      <c r="AN214" s="100"/>
      <c r="AO214" s="100"/>
      <c r="AP214" s="100"/>
    </row>
    <row r="215" spans="2:42" x14ac:dyDescent="0.35">
      <c r="B215" s="100"/>
      <c r="C215" s="100"/>
      <c r="D215" s="100"/>
      <c r="E215" s="137"/>
      <c r="F215" s="125"/>
      <c r="G215" s="126"/>
      <c r="H215" s="100"/>
      <c r="I215" s="100"/>
      <c r="J215" s="100"/>
      <c r="K215" s="100"/>
      <c r="L215" s="100"/>
      <c r="M215" s="100"/>
      <c r="N215" s="100"/>
      <c r="O215" s="100"/>
      <c r="P215" s="100"/>
      <c r="Q215" s="100"/>
      <c r="R215" s="100"/>
      <c r="S215" s="100"/>
      <c r="T215" s="100"/>
      <c r="U215" s="100"/>
      <c r="V215" s="100"/>
      <c r="W215" s="100"/>
      <c r="X215" s="100"/>
      <c r="Y215" s="100"/>
      <c r="Z215" s="100"/>
      <c r="AA215" s="100"/>
      <c r="AB215" s="100"/>
      <c r="AC215" s="100"/>
      <c r="AD215" s="100"/>
      <c r="AE215" s="100"/>
      <c r="AF215" s="100"/>
      <c r="AG215" s="100"/>
      <c r="AH215" s="100"/>
      <c r="AI215" s="100"/>
      <c r="AJ215" s="100"/>
      <c r="AK215" s="100"/>
      <c r="AL215" s="100"/>
      <c r="AM215" s="100"/>
      <c r="AN215" s="100"/>
      <c r="AO215" s="100"/>
      <c r="AP215" s="100"/>
    </row>
    <row r="216" spans="2:42" x14ac:dyDescent="0.35">
      <c r="B216" s="100"/>
      <c r="C216" s="100"/>
      <c r="D216" s="100"/>
      <c r="E216" s="137"/>
      <c r="F216" s="125"/>
      <c r="G216" s="126"/>
      <c r="H216" s="100"/>
      <c r="I216" s="100"/>
      <c r="J216" s="100"/>
      <c r="K216" s="100"/>
      <c r="L216" s="100"/>
      <c r="M216" s="100"/>
      <c r="N216" s="100"/>
      <c r="O216" s="100"/>
      <c r="P216" s="100"/>
      <c r="Q216" s="100"/>
      <c r="R216" s="100"/>
      <c r="S216" s="100"/>
      <c r="T216" s="100"/>
      <c r="U216" s="100"/>
      <c r="V216" s="100"/>
      <c r="W216" s="100"/>
      <c r="X216" s="100"/>
      <c r="Y216" s="100"/>
      <c r="Z216" s="100"/>
      <c r="AA216" s="100"/>
      <c r="AB216" s="100"/>
      <c r="AC216" s="100"/>
      <c r="AD216" s="100"/>
      <c r="AE216" s="100"/>
      <c r="AF216" s="100"/>
      <c r="AG216" s="100"/>
      <c r="AH216" s="100"/>
      <c r="AI216" s="100"/>
      <c r="AJ216" s="100"/>
      <c r="AK216" s="100"/>
      <c r="AL216" s="100"/>
      <c r="AM216" s="100"/>
      <c r="AN216" s="100"/>
      <c r="AO216" s="100"/>
      <c r="AP216" s="100"/>
    </row>
    <row r="217" spans="2:42" x14ac:dyDescent="0.35">
      <c r="B217" s="100"/>
      <c r="C217" s="100"/>
      <c r="D217" s="100"/>
      <c r="E217" s="137"/>
      <c r="F217" s="125"/>
      <c r="G217" s="126"/>
      <c r="H217" s="100"/>
      <c r="I217" s="100"/>
      <c r="J217" s="100"/>
      <c r="K217" s="100"/>
      <c r="L217" s="100"/>
      <c r="M217" s="100"/>
      <c r="N217" s="100"/>
      <c r="O217" s="100"/>
      <c r="P217" s="100"/>
      <c r="Q217" s="100"/>
      <c r="R217" s="100"/>
      <c r="S217" s="100"/>
      <c r="T217" s="100"/>
      <c r="U217" s="100"/>
      <c r="V217" s="100"/>
      <c r="W217" s="100"/>
      <c r="X217" s="100"/>
      <c r="Y217" s="100"/>
      <c r="Z217" s="100"/>
      <c r="AA217" s="100"/>
      <c r="AB217" s="100"/>
      <c r="AC217" s="100"/>
      <c r="AD217" s="100"/>
      <c r="AE217" s="100"/>
      <c r="AF217" s="100"/>
      <c r="AG217" s="100"/>
      <c r="AH217" s="100"/>
      <c r="AI217" s="100"/>
      <c r="AJ217" s="100"/>
      <c r="AK217" s="100"/>
      <c r="AL217" s="100"/>
      <c r="AM217" s="100"/>
      <c r="AN217" s="100"/>
      <c r="AO217" s="100"/>
      <c r="AP217" s="100"/>
    </row>
    <row r="218" spans="2:42" x14ac:dyDescent="0.35">
      <c r="B218" s="100"/>
      <c r="C218" s="100"/>
      <c r="D218" s="100"/>
      <c r="E218" s="137"/>
      <c r="F218" s="125"/>
      <c r="G218" s="126"/>
      <c r="H218" s="100"/>
      <c r="I218" s="100"/>
      <c r="J218" s="100"/>
      <c r="K218" s="100"/>
      <c r="L218" s="100"/>
      <c r="M218" s="100"/>
      <c r="N218" s="100"/>
      <c r="O218" s="100"/>
      <c r="P218" s="100"/>
      <c r="Q218" s="100"/>
      <c r="R218" s="100"/>
      <c r="S218" s="100"/>
      <c r="T218" s="100"/>
      <c r="U218" s="100"/>
      <c r="V218" s="100"/>
      <c r="W218" s="100"/>
      <c r="X218" s="100"/>
      <c r="Y218" s="100"/>
      <c r="Z218" s="100"/>
      <c r="AA218" s="100"/>
      <c r="AB218" s="100"/>
      <c r="AC218" s="100"/>
      <c r="AD218" s="100"/>
      <c r="AE218" s="100"/>
      <c r="AF218" s="100"/>
      <c r="AG218" s="100"/>
      <c r="AH218" s="100"/>
      <c r="AI218" s="100"/>
      <c r="AJ218" s="100"/>
      <c r="AK218" s="100"/>
      <c r="AL218" s="100"/>
      <c r="AM218" s="100"/>
      <c r="AN218" s="100"/>
      <c r="AO218" s="100"/>
      <c r="AP218" s="100"/>
    </row>
    <row r="219" spans="2:42" x14ac:dyDescent="0.35">
      <c r="B219" s="100"/>
      <c r="C219" s="100"/>
      <c r="D219" s="100"/>
      <c r="E219" s="137"/>
      <c r="F219" s="125"/>
      <c r="G219" s="126"/>
      <c r="H219" s="100"/>
      <c r="I219" s="100"/>
      <c r="J219" s="100"/>
      <c r="K219" s="100"/>
      <c r="L219" s="100"/>
      <c r="M219" s="100"/>
      <c r="N219" s="100"/>
      <c r="O219" s="100"/>
      <c r="P219" s="100"/>
      <c r="Q219" s="100"/>
      <c r="R219" s="100"/>
      <c r="S219" s="100"/>
      <c r="T219" s="100"/>
      <c r="U219" s="100"/>
      <c r="V219" s="100"/>
      <c r="W219" s="100"/>
      <c r="X219" s="100"/>
      <c r="Y219" s="100"/>
      <c r="Z219" s="100"/>
      <c r="AA219" s="100"/>
      <c r="AB219" s="100"/>
      <c r="AC219" s="100"/>
      <c r="AD219" s="100"/>
      <c r="AE219" s="100"/>
      <c r="AF219" s="100"/>
      <c r="AG219" s="100"/>
      <c r="AH219" s="100"/>
      <c r="AI219" s="100"/>
      <c r="AJ219" s="100"/>
      <c r="AK219" s="100"/>
      <c r="AL219" s="100"/>
      <c r="AM219" s="100"/>
      <c r="AN219" s="100"/>
      <c r="AO219" s="100"/>
      <c r="AP219" s="100"/>
    </row>
    <row r="220" spans="2:42" x14ac:dyDescent="0.35">
      <c r="B220" s="100"/>
      <c r="C220" s="100"/>
      <c r="D220" s="100"/>
      <c r="E220" s="137"/>
      <c r="F220" s="125"/>
      <c r="G220" s="126"/>
      <c r="H220" s="100"/>
      <c r="I220" s="100"/>
      <c r="J220" s="100"/>
      <c r="K220" s="100"/>
      <c r="L220" s="100"/>
      <c r="M220" s="100"/>
      <c r="N220" s="100"/>
      <c r="O220" s="100"/>
      <c r="P220" s="100"/>
      <c r="Q220" s="100"/>
      <c r="R220" s="100"/>
      <c r="S220" s="100"/>
      <c r="T220" s="100"/>
      <c r="U220" s="100"/>
      <c r="V220" s="100"/>
      <c r="W220" s="100"/>
      <c r="X220" s="100"/>
      <c r="Y220" s="100"/>
      <c r="Z220" s="100"/>
      <c r="AA220" s="100"/>
      <c r="AB220" s="100"/>
      <c r="AC220" s="100"/>
      <c r="AD220" s="100"/>
      <c r="AE220" s="100"/>
      <c r="AF220" s="100"/>
      <c r="AG220" s="100"/>
      <c r="AH220" s="100"/>
      <c r="AI220" s="100"/>
      <c r="AJ220" s="100"/>
      <c r="AK220" s="100"/>
      <c r="AL220" s="100"/>
      <c r="AM220" s="100"/>
      <c r="AN220" s="100"/>
      <c r="AO220" s="100"/>
      <c r="AP220" s="100"/>
    </row>
    <row r="221" spans="2:42" x14ac:dyDescent="0.35">
      <c r="B221" s="100"/>
      <c r="C221" s="100"/>
      <c r="D221" s="100"/>
      <c r="E221" s="137"/>
      <c r="F221" s="125"/>
      <c r="G221" s="126"/>
      <c r="H221" s="100"/>
      <c r="I221" s="100"/>
      <c r="J221" s="100"/>
      <c r="K221" s="100"/>
      <c r="L221" s="100"/>
      <c r="M221" s="100"/>
      <c r="N221" s="100"/>
      <c r="O221" s="100"/>
      <c r="P221" s="100"/>
      <c r="Q221" s="100"/>
      <c r="R221" s="100"/>
      <c r="S221" s="100"/>
      <c r="T221" s="100"/>
      <c r="U221" s="100"/>
      <c r="V221" s="100"/>
      <c r="W221" s="100"/>
      <c r="X221" s="100"/>
      <c r="Y221" s="100"/>
      <c r="Z221" s="100"/>
      <c r="AA221" s="100"/>
      <c r="AB221" s="100"/>
      <c r="AC221" s="100"/>
      <c r="AD221" s="100"/>
      <c r="AE221" s="100"/>
      <c r="AF221" s="100"/>
      <c r="AG221" s="100"/>
      <c r="AH221" s="100"/>
      <c r="AI221" s="100"/>
      <c r="AJ221" s="100"/>
      <c r="AK221" s="100"/>
      <c r="AL221" s="100"/>
      <c r="AM221" s="100"/>
      <c r="AN221" s="100"/>
      <c r="AO221" s="100"/>
      <c r="AP221" s="100"/>
    </row>
    <row r="222" spans="2:42" x14ac:dyDescent="0.35">
      <c r="B222" s="100"/>
      <c r="C222" s="100"/>
      <c r="D222" s="100"/>
      <c r="E222" s="137"/>
      <c r="F222" s="125"/>
      <c r="G222" s="126"/>
      <c r="H222" s="100"/>
      <c r="I222" s="100"/>
      <c r="J222" s="100"/>
      <c r="K222" s="100"/>
      <c r="L222" s="100"/>
      <c r="M222" s="100"/>
      <c r="N222" s="100"/>
      <c r="O222" s="100"/>
      <c r="P222" s="100"/>
      <c r="Q222" s="100"/>
      <c r="R222" s="100"/>
      <c r="S222" s="100"/>
      <c r="T222" s="100"/>
      <c r="U222" s="100"/>
      <c r="V222" s="100"/>
      <c r="W222" s="100"/>
      <c r="X222" s="100"/>
      <c r="Y222" s="100"/>
      <c r="Z222" s="100"/>
      <c r="AA222" s="100"/>
      <c r="AB222" s="100"/>
      <c r="AC222" s="100"/>
      <c r="AD222" s="100"/>
      <c r="AE222" s="100"/>
      <c r="AF222" s="100"/>
      <c r="AG222" s="100"/>
      <c r="AH222" s="100"/>
      <c r="AI222" s="100"/>
      <c r="AJ222" s="100"/>
      <c r="AK222" s="100"/>
      <c r="AL222" s="100"/>
      <c r="AM222" s="100"/>
      <c r="AN222" s="100"/>
      <c r="AO222" s="100"/>
      <c r="AP222" s="100"/>
    </row>
    <row r="223" spans="2:42" x14ac:dyDescent="0.35">
      <c r="B223" s="100"/>
      <c r="C223" s="100"/>
      <c r="D223" s="100"/>
      <c r="E223" s="137"/>
      <c r="F223" s="125"/>
      <c r="G223" s="126"/>
      <c r="H223" s="100"/>
      <c r="I223" s="100"/>
      <c r="J223" s="100"/>
      <c r="K223" s="100"/>
      <c r="L223" s="100"/>
      <c r="M223" s="100"/>
      <c r="N223" s="100"/>
      <c r="O223" s="100"/>
      <c r="P223" s="100"/>
      <c r="Q223" s="100"/>
      <c r="R223" s="100"/>
      <c r="S223" s="100"/>
      <c r="T223" s="100"/>
      <c r="U223" s="100"/>
      <c r="V223" s="100"/>
      <c r="W223" s="100"/>
      <c r="X223" s="100"/>
      <c r="Y223" s="100"/>
      <c r="Z223" s="100"/>
      <c r="AA223" s="100"/>
      <c r="AB223" s="100"/>
      <c r="AC223" s="100"/>
      <c r="AD223" s="100"/>
      <c r="AE223" s="100"/>
      <c r="AF223" s="100"/>
      <c r="AG223" s="100"/>
      <c r="AH223" s="100"/>
      <c r="AI223" s="100"/>
      <c r="AJ223" s="100"/>
      <c r="AK223" s="100"/>
      <c r="AL223" s="100"/>
      <c r="AM223" s="100"/>
      <c r="AN223" s="100"/>
      <c r="AO223" s="100"/>
      <c r="AP223" s="100"/>
    </row>
    <row r="224" spans="2:42" x14ac:dyDescent="0.35">
      <c r="B224" s="100"/>
      <c r="C224" s="100"/>
      <c r="D224" s="100"/>
      <c r="E224" s="137"/>
      <c r="F224" s="125"/>
      <c r="G224" s="126"/>
      <c r="H224" s="100"/>
      <c r="I224" s="100"/>
      <c r="J224" s="100"/>
      <c r="K224" s="100"/>
      <c r="L224" s="100"/>
      <c r="M224" s="100"/>
      <c r="N224" s="100"/>
      <c r="O224" s="100"/>
      <c r="P224" s="100"/>
      <c r="Q224" s="100"/>
      <c r="R224" s="100"/>
      <c r="S224" s="100"/>
      <c r="T224" s="100"/>
      <c r="U224" s="100"/>
      <c r="V224" s="100"/>
      <c r="W224" s="100"/>
      <c r="X224" s="100"/>
      <c r="Y224" s="100"/>
      <c r="Z224" s="100"/>
      <c r="AA224" s="100"/>
      <c r="AB224" s="100"/>
      <c r="AC224" s="100"/>
      <c r="AD224" s="100"/>
      <c r="AE224" s="100"/>
      <c r="AF224" s="100"/>
      <c r="AG224" s="100"/>
      <c r="AH224" s="100"/>
      <c r="AI224" s="100"/>
      <c r="AJ224" s="100"/>
      <c r="AK224" s="100"/>
      <c r="AL224" s="100"/>
      <c r="AM224" s="100"/>
      <c r="AN224" s="100"/>
      <c r="AO224" s="100"/>
      <c r="AP224" s="100"/>
    </row>
    <row r="225" spans="2:42" x14ac:dyDescent="0.35">
      <c r="B225" s="100"/>
      <c r="C225" s="100"/>
      <c r="D225" s="100"/>
      <c r="E225" s="137"/>
      <c r="F225" s="125"/>
      <c r="G225" s="126"/>
      <c r="H225" s="100"/>
      <c r="I225" s="100"/>
      <c r="J225" s="100"/>
      <c r="K225" s="100"/>
      <c r="L225" s="100"/>
      <c r="M225" s="100"/>
      <c r="N225" s="100"/>
      <c r="O225" s="100"/>
      <c r="P225" s="100"/>
      <c r="Q225" s="100"/>
      <c r="R225" s="100"/>
      <c r="S225" s="100"/>
      <c r="T225" s="100"/>
      <c r="U225" s="100"/>
      <c r="V225" s="100"/>
      <c r="W225" s="100"/>
      <c r="X225" s="100"/>
      <c r="Y225" s="100"/>
      <c r="Z225" s="100"/>
      <c r="AA225" s="100"/>
      <c r="AB225" s="100"/>
      <c r="AC225" s="100"/>
      <c r="AD225" s="100"/>
      <c r="AE225" s="100"/>
      <c r="AF225" s="100"/>
      <c r="AG225" s="100"/>
      <c r="AH225" s="100"/>
      <c r="AI225" s="100"/>
      <c r="AJ225" s="100"/>
      <c r="AK225" s="100"/>
      <c r="AL225" s="100"/>
      <c r="AM225" s="100"/>
      <c r="AN225" s="100"/>
      <c r="AO225" s="100"/>
      <c r="AP225" s="100"/>
    </row>
    <row r="226" spans="2:42" x14ac:dyDescent="0.35">
      <c r="B226" s="100"/>
      <c r="C226" s="100"/>
      <c r="D226" s="100"/>
      <c r="E226" s="121" t="s">
        <v>78</v>
      </c>
      <c r="F226" s="122" t="s">
        <v>79</v>
      </c>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c r="AC226" s="100"/>
      <c r="AD226" s="100"/>
      <c r="AE226" s="100"/>
      <c r="AF226" s="100"/>
      <c r="AG226" s="100"/>
      <c r="AH226" s="100"/>
      <c r="AI226" s="100"/>
      <c r="AJ226" s="100"/>
      <c r="AK226" s="100"/>
      <c r="AL226" s="100"/>
      <c r="AM226" s="100"/>
      <c r="AN226" s="100"/>
      <c r="AO226" s="100"/>
      <c r="AP226" s="100"/>
    </row>
    <row r="227" spans="2:42" x14ac:dyDescent="0.35">
      <c r="B227" s="100"/>
      <c r="C227" s="100"/>
      <c r="D227" s="100"/>
      <c r="E227" s="137"/>
      <c r="F227" s="122" t="s">
        <v>80</v>
      </c>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c r="AC227" s="100"/>
      <c r="AD227" s="100"/>
      <c r="AE227" s="100"/>
      <c r="AF227" s="100"/>
      <c r="AG227" s="100"/>
      <c r="AH227" s="100"/>
      <c r="AI227" s="100"/>
      <c r="AJ227" s="100"/>
      <c r="AK227" s="100"/>
      <c r="AL227" s="100"/>
      <c r="AM227" s="100"/>
      <c r="AN227" s="100"/>
      <c r="AO227" s="100"/>
      <c r="AP227" s="100"/>
    </row>
    <row r="228" spans="2:42" x14ac:dyDescent="0.35">
      <c r="B228" s="100"/>
      <c r="C228" s="100"/>
      <c r="D228" s="100"/>
      <c r="E228" s="137"/>
      <c r="F228" s="122" t="s">
        <v>81</v>
      </c>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c r="AC228" s="100"/>
      <c r="AD228" s="100"/>
      <c r="AE228" s="100"/>
      <c r="AF228" s="100"/>
      <c r="AG228" s="100"/>
      <c r="AH228" s="100"/>
      <c r="AI228" s="100"/>
      <c r="AJ228" s="100"/>
      <c r="AK228" s="100"/>
      <c r="AL228" s="100"/>
      <c r="AM228" s="100"/>
      <c r="AN228" s="100"/>
      <c r="AO228" s="100"/>
      <c r="AP228" s="100"/>
    </row>
    <row r="229" spans="2:42" x14ac:dyDescent="0.35">
      <c r="B229" s="100"/>
      <c r="C229" s="100"/>
      <c r="D229" s="100"/>
      <c r="E229" s="137"/>
      <c r="F229" s="123" t="s">
        <v>7</v>
      </c>
      <c r="G229" s="124" t="s">
        <v>76</v>
      </c>
      <c r="H229" s="100"/>
      <c r="I229" s="100"/>
      <c r="J229" s="100"/>
      <c r="K229" s="100"/>
      <c r="L229" s="100"/>
      <c r="M229" s="100"/>
      <c r="N229" s="100"/>
      <c r="O229" s="100"/>
      <c r="P229" s="100"/>
      <c r="Q229" s="100"/>
      <c r="R229" s="100"/>
      <c r="S229" s="100"/>
      <c r="T229" s="100"/>
      <c r="U229" s="100"/>
      <c r="V229" s="100"/>
      <c r="W229" s="100"/>
      <c r="X229" s="100"/>
      <c r="Y229" s="100"/>
      <c r="Z229" s="100"/>
      <c r="AA229" s="100"/>
      <c r="AB229" s="100"/>
      <c r="AC229" s="100"/>
      <c r="AD229" s="100"/>
      <c r="AE229" s="100"/>
      <c r="AF229" s="100"/>
      <c r="AG229" s="100"/>
      <c r="AH229" s="100"/>
      <c r="AI229" s="100"/>
      <c r="AJ229" s="100"/>
      <c r="AK229" s="100"/>
      <c r="AL229" s="100"/>
      <c r="AM229" s="100"/>
      <c r="AN229" s="100"/>
      <c r="AO229" s="100"/>
      <c r="AP229" s="100"/>
    </row>
    <row r="230" spans="2:42" x14ac:dyDescent="0.35">
      <c r="B230" s="100"/>
      <c r="C230" s="100"/>
      <c r="D230" s="100"/>
      <c r="E230" s="137"/>
      <c r="F230" s="123" t="s">
        <v>7</v>
      </c>
      <c r="G230" s="124" t="s">
        <v>82</v>
      </c>
      <c r="H230" s="100"/>
      <c r="I230" s="100"/>
      <c r="J230" s="100"/>
      <c r="K230" s="100"/>
      <c r="L230" s="100"/>
      <c r="M230" s="100"/>
      <c r="N230" s="100"/>
      <c r="O230" s="100"/>
      <c r="P230" s="100"/>
      <c r="Q230" s="100"/>
      <c r="R230" s="100"/>
      <c r="S230" s="100"/>
      <c r="T230" s="100"/>
      <c r="U230" s="100"/>
      <c r="V230" s="100"/>
      <c r="W230" s="100"/>
      <c r="X230" s="100"/>
      <c r="Y230" s="100"/>
      <c r="Z230" s="100"/>
      <c r="AA230" s="100"/>
      <c r="AB230" s="100"/>
      <c r="AC230" s="100"/>
      <c r="AD230" s="100"/>
      <c r="AE230" s="100"/>
      <c r="AF230" s="100"/>
      <c r="AG230" s="100"/>
      <c r="AH230" s="100"/>
      <c r="AI230" s="100"/>
      <c r="AJ230" s="100"/>
      <c r="AK230" s="100"/>
      <c r="AL230" s="100"/>
      <c r="AM230" s="100"/>
      <c r="AN230" s="100"/>
      <c r="AO230" s="100"/>
      <c r="AP230" s="100"/>
    </row>
    <row r="231" spans="2:42" x14ac:dyDescent="0.35">
      <c r="B231" s="100"/>
      <c r="C231" s="100"/>
      <c r="D231" s="100"/>
      <c r="E231" s="137"/>
      <c r="F231" s="125"/>
      <c r="G231" s="126"/>
      <c r="H231" s="100"/>
      <c r="I231" s="100"/>
      <c r="J231" s="100"/>
      <c r="K231" s="100"/>
      <c r="L231" s="100"/>
      <c r="M231" s="100"/>
      <c r="N231" s="100"/>
      <c r="O231" s="100"/>
      <c r="P231" s="100"/>
      <c r="Q231" s="100"/>
      <c r="R231" s="100"/>
      <c r="S231" s="100"/>
      <c r="T231" s="100"/>
      <c r="U231" s="100"/>
      <c r="V231" s="100"/>
      <c r="W231" s="100"/>
      <c r="X231" s="100"/>
      <c r="Y231" s="100"/>
      <c r="Z231" s="100"/>
      <c r="AA231" s="100"/>
      <c r="AB231" s="100"/>
      <c r="AC231" s="100"/>
      <c r="AD231" s="100"/>
      <c r="AE231" s="100"/>
      <c r="AF231" s="100"/>
      <c r="AG231" s="100"/>
      <c r="AH231" s="100"/>
      <c r="AI231" s="100"/>
      <c r="AJ231" s="100"/>
      <c r="AK231" s="100"/>
      <c r="AL231" s="100"/>
      <c r="AM231" s="100"/>
      <c r="AN231" s="100"/>
      <c r="AO231" s="100"/>
      <c r="AP231" s="100"/>
    </row>
    <row r="232" spans="2:42" x14ac:dyDescent="0.35">
      <c r="B232" s="100"/>
      <c r="C232" s="100"/>
      <c r="D232" s="100"/>
      <c r="E232" s="137"/>
      <c r="F232" s="125"/>
      <c r="G232" s="126"/>
      <c r="H232" s="100"/>
      <c r="I232" s="100"/>
      <c r="J232" s="100"/>
      <c r="K232" s="100"/>
      <c r="L232" s="100"/>
      <c r="M232" s="100"/>
      <c r="N232" s="100"/>
      <c r="O232" s="100"/>
      <c r="P232" s="100"/>
      <c r="Q232" s="100"/>
      <c r="R232" s="100"/>
      <c r="S232" s="100"/>
      <c r="T232" s="100"/>
      <c r="U232" s="100"/>
      <c r="V232" s="100"/>
      <c r="W232" s="100"/>
      <c r="X232" s="100"/>
      <c r="Y232" s="100"/>
      <c r="Z232" s="100"/>
      <c r="AA232" s="100"/>
      <c r="AB232" s="100"/>
      <c r="AC232" s="100"/>
      <c r="AD232" s="100"/>
      <c r="AE232" s="100"/>
      <c r="AF232" s="100"/>
      <c r="AG232" s="100"/>
      <c r="AH232" s="100"/>
      <c r="AI232" s="100"/>
      <c r="AJ232" s="100"/>
      <c r="AK232" s="100"/>
      <c r="AL232" s="100"/>
      <c r="AM232" s="100"/>
      <c r="AN232" s="100"/>
      <c r="AO232" s="100"/>
      <c r="AP232" s="100"/>
    </row>
    <row r="233" spans="2:42" x14ac:dyDescent="0.35">
      <c r="B233" s="100"/>
      <c r="C233" s="100"/>
      <c r="D233" s="100"/>
      <c r="E233" s="137"/>
      <c r="F233" s="125"/>
      <c r="G233" s="126"/>
      <c r="H233" s="100"/>
      <c r="I233" s="100"/>
      <c r="J233" s="100"/>
      <c r="K233" s="100"/>
      <c r="L233" s="100"/>
      <c r="M233" s="100"/>
      <c r="N233" s="100"/>
      <c r="O233" s="100"/>
      <c r="P233" s="100"/>
      <c r="Q233" s="100"/>
      <c r="R233" s="100"/>
      <c r="S233" s="100"/>
      <c r="T233" s="100"/>
      <c r="U233" s="100"/>
      <c r="V233" s="100"/>
      <c r="W233" s="100"/>
      <c r="X233" s="100"/>
      <c r="Y233" s="100"/>
      <c r="Z233" s="100"/>
      <c r="AA233" s="100"/>
      <c r="AB233" s="100"/>
      <c r="AC233" s="100"/>
      <c r="AD233" s="100"/>
      <c r="AE233" s="100"/>
      <c r="AF233" s="100"/>
      <c r="AG233" s="100"/>
      <c r="AH233" s="100"/>
      <c r="AI233" s="100"/>
      <c r="AJ233" s="100"/>
      <c r="AK233" s="100"/>
      <c r="AL233" s="100"/>
      <c r="AM233" s="100"/>
      <c r="AN233" s="100"/>
      <c r="AO233" s="100"/>
      <c r="AP233" s="100"/>
    </row>
    <row r="234" spans="2:42" x14ac:dyDescent="0.35">
      <c r="B234" s="100"/>
      <c r="C234" s="100"/>
      <c r="D234" s="100"/>
      <c r="E234" s="137"/>
      <c r="F234" s="125"/>
      <c r="G234" s="126"/>
      <c r="H234" s="100"/>
      <c r="I234" s="100"/>
      <c r="J234" s="100"/>
      <c r="K234" s="100"/>
      <c r="L234" s="100"/>
      <c r="M234" s="100"/>
      <c r="N234" s="100"/>
      <c r="O234" s="100"/>
      <c r="P234" s="100"/>
      <c r="Q234" s="100"/>
      <c r="R234" s="100"/>
      <c r="S234" s="100"/>
      <c r="T234" s="100"/>
      <c r="U234" s="100"/>
      <c r="V234" s="100"/>
      <c r="W234" s="100"/>
      <c r="X234" s="100"/>
      <c r="Y234" s="100"/>
      <c r="Z234" s="100"/>
      <c r="AA234" s="100"/>
      <c r="AB234" s="100"/>
      <c r="AC234" s="100"/>
      <c r="AD234" s="100"/>
      <c r="AE234" s="100"/>
      <c r="AF234" s="100"/>
      <c r="AG234" s="100"/>
      <c r="AH234" s="100"/>
      <c r="AI234" s="100"/>
      <c r="AJ234" s="100"/>
      <c r="AK234" s="100"/>
      <c r="AL234" s="100"/>
      <c r="AM234" s="100"/>
      <c r="AN234" s="100"/>
      <c r="AO234" s="100"/>
      <c r="AP234" s="100"/>
    </row>
    <row r="235" spans="2:42" x14ac:dyDescent="0.35">
      <c r="B235" s="100"/>
      <c r="C235" s="100"/>
      <c r="D235" s="100"/>
      <c r="E235" s="137"/>
      <c r="F235" s="125"/>
      <c r="G235" s="126"/>
      <c r="H235" s="100"/>
      <c r="I235" s="100"/>
      <c r="J235" s="100"/>
      <c r="K235" s="100"/>
      <c r="L235" s="100"/>
      <c r="M235" s="100"/>
      <c r="N235" s="100"/>
      <c r="O235" s="100"/>
      <c r="P235" s="100"/>
      <c r="Q235" s="100"/>
      <c r="R235" s="100"/>
      <c r="S235" s="100"/>
      <c r="T235" s="100"/>
      <c r="U235" s="100"/>
      <c r="V235" s="100"/>
      <c r="W235" s="100"/>
      <c r="X235" s="100"/>
      <c r="Y235" s="100"/>
      <c r="Z235" s="100"/>
      <c r="AA235" s="100"/>
      <c r="AB235" s="100"/>
      <c r="AC235" s="100"/>
      <c r="AD235" s="100"/>
      <c r="AE235" s="100"/>
      <c r="AF235" s="100"/>
      <c r="AG235" s="100"/>
      <c r="AH235" s="100"/>
      <c r="AI235" s="100"/>
      <c r="AJ235" s="100"/>
      <c r="AK235" s="100"/>
      <c r="AL235" s="100"/>
      <c r="AM235" s="100"/>
      <c r="AN235" s="100"/>
      <c r="AO235" s="100"/>
      <c r="AP235" s="100"/>
    </row>
    <row r="236" spans="2:42" x14ac:dyDescent="0.35">
      <c r="B236" s="100"/>
      <c r="C236" s="100"/>
      <c r="D236" s="100"/>
      <c r="E236" s="137"/>
      <c r="F236" s="125"/>
      <c r="G236" s="126"/>
      <c r="H236" s="100"/>
      <c r="I236" s="100"/>
      <c r="J236" s="100"/>
      <c r="K236" s="100"/>
      <c r="L236" s="100"/>
      <c r="M236" s="100"/>
      <c r="N236" s="100"/>
      <c r="O236" s="100"/>
      <c r="P236" s="100"/>
      <c r="Q236" s="100"/>
      <c r="R236" s="100"/>
      <c r="S236" s="100"/>
      <c r="T236" s="100"/>
      <c r="U236" s="100"/>
      <c r="V236" s="100"/>
      <c r="W236" s="100"/>
      <c r="X236" s="100"/>
      <c r="Y236" s="100"/>
      <c r="Z236" s="100"/>
      <c r="AA236" s="100"/>
      <c r="AB236" s="100"/>
      <c r="AC236" s="100"/>
      <c r="AD236" s="100"/>
      <c r="AE236" s="100"/>
      <c r="AF236" s="100"/>
      <c r="AG236" s="100"/>
      <c r="AH236" s="100"/>
      <c r="AI236" s="100"/>
      <c r="AJ236" s="100"/>
      <c r="AK236" s="100"/>
      <c r="AL236" s="100"/>
      <c r="AM236" s="100"/>
      <c r="AN236" s="100"/>
      <c r="AO236" s="100"/>
      <c r="AP236" s="100"/>
    </row>
    <row r="237" spans="2:42" x14ac:dyDescent="0.35">
      <c r="B237" s="100"/>
      <c r="C237" s="100"/>
      <c r="D237" s="100"/>
      <c r="E237" s="137"/>
      <c r="F237" s="125"/>
      <c r="G237" s="126"/>
      <c r="H237" s="100"/>
      <c r="I237" s="100"/>
      <c r="J237" s="100"/>
      <c r="K237" s="100"/>
      <c r="L237" s="100"/>
      <c r="M237" s="100"/>
      <c r="N237" s="100"/>
      <c r="O237" s="100"/>
      <c r="P237" s="100"/>
      <c r="Q237" s="100"/>
      <c r="R237" s="100"/>
      <c r="S237" s="100"/>
      <c r="T237" s="100"/>
      <c r="U237" s="100"/>
      <c r="V237" s="100"/>
      <c r="W237" s="100"/>
      <c r="X237" s="100"/>
      <c r="Y237" s="100"/>
      <c r="Z237" s="100"/>
      <c r="AA237" s="100"/>
      <c r="AB237" s="100"/>
      <c r="AC237" s="100"/>
      <c r="AD237" s="100"/>
      <c r="AE237" s="100"/>
      <c r="AF237" s="100"/>
      <c r="AG237" s="100"/>
      <c r="AH237" s="100"/>
      <c r="AI237" s="100"/>
      <c r="AJ237" s="100"/>
      <c r="AK237" s="100"/>
      <c r="AL237" s="100"/>
      <c r="AM237" s="100"/>
      <c r="AN237" s="100"/>
      <c r="AO237" s="100"/>
      <c r="AP237" s="100"/>
    </row>
    <row r="238" spans="2:42" x14ac:dyDescent="0.35">
      <c r="B238" s="100"/>
      <c r="C238" s="100"/>
      <c r="D238" s="100"/>
      <c r="E238" s="137"/>
      <c r="F238" s="125"/>
      <c r="G238" s="126"/>
      <c r="H238" s="100"/>
      <c r="I238" s="100"/>
      <c r="J238" s="100"/>
      <c r="K238" s="100"/>
      <c r="L238" s="100"/>
      <c r="M238" s="100"/>
      <c r="N238" s="100"/>
      <c r="O238" s="100"/>
      <c r="P238" s="100"/>
      <c r="Q238" s="100"/>
      <c r="R238" s="100"/>
      <c r="S238" s="100"/>
      <c r="T238" s="100"/>
      <c r="U238" s="100"/>
      <c r="V238" s="100"/>
      <c r="W238" s="100"/>
      <c r="X238" s="100"/>
      <c r="Y238" s="100"/>
      <c r="Z238" s="100"/>
      <c r="AA238" s="100"/>
      <c r="AB238" s="100"/>
      <c r="AC238" s="100"/>
      <c r="AD238" s="100"/>
      <c r="AE238" s="100"/>
      <c r="AF238" s="100"/>
      <c r="AG238" s="100"/>
      <c r="AH238" s="100"/>
      <c r="AI238" s="100"/>
      <c r="AJ238" s="100"/>
      <c r="AK238" s="100"/>
      <c r="AL238" s="100"/>
      <c r="AM238" s="100"/>
      <c r="AN238" s="100"/>
      <c r="AO238" s="100"/>
      <c r="AP238" s="100"/>
    </row>
    <row r="239" spans="2:42" x14ac:dyDescent="0.35">
      <c r="B239" s="100"/>
      <c r="C239" s="100"/>
      <c r="D239" s="100"/>
      <c r="E239" s="137"/>
      <c r="F239" s="125"/>
      <c r="G239" s="126"/>
      <c r="H239" s="100"/>
      <c r="I239" s="100"/>
      <c r="J239" s="100"/>
      <c r="K239" s="100"/>
      <c r="L239" s="100"/>
      <c r="M239" s="100"/>
      <c r="N239" s="100"/>
      <c r="O239" s="100"/>
      <c r="P239" s="100"/>
      <c r="Q239" s="100"/>
      <c r="R239" s="100"/>
      <c r="S239" s="100"/>
      <c r="T239" s="100"/>
      <c r="U239" s="100"/>
      <c r="V239" s="100"/>
      <c r="W239" s="100"/>
      <c r="X239" s="100"/>
      <c r="Y239" s="100"/>
      <c r="Z239" s="100"/>
      <c r="AA239" s="100"/>
      <c r="AB239" s="100"/>
      <c r="AC239" s="100"/>
      <c r="AD239" s="100"/>
      <c r="AE239" s="100"/>
      <c r="AF239" s="100"/>
      <c r="AG239" s="100"/>
      <c r="AH239" s="100"/>
      <c r="AI239" s="100"/>
      <c r="AJ239" s="100"/>
      <c r="AK239" s="100"/>
      <c r="AL239" s="100"/>
      <c r="AM239" s="100"/>
      <c r="AN239" s="100"/>
      <c r="AO239" s="100"/>
      <c r="AP239" s="100"/>
    </row>
    <row r="240" spans="2:42" x14ac:dyDescent="0.35">
      <c r="B240" s="100"/>
      <c r="C240" s="100"/>
      <c r="D240" s="100"/>
      <c r="E240" s="137"/>
      <c r="F240" s="125"/>
      <c r="G240" s="126"/>
      <c r="H240" s="100"/>
      <c r="I240" s="100"/>
      <c r="J240" s="100"/>
      <c r="K240" s="100"/>
      <c r="L240" s="100"/>
      <c r="M240" s="100"/>
      <c r="N240" s="100"/>
      <c r="O240" s="100"/>
      <c r="P240" s="100"/>
      <c r="Q240" s="100"/>
      <c r="R240" s="100"/>
      <c r="S240" s="100"/>
      <c r="T240" s="100"/>
      <c r="U240" s="100"/>
      <c r="V240" s="100"/>
      <c r="W240" s="100"/>
      <c r="X240" s="100"/>
      <c r="Y240" s="100"/>
      <c r="Z240" s="100"/>
      <c r="AA240" s="100"/>
      <c r="AB240" s="100"/>
      <c r="AC240" s="100"/>
      <c r="AD240" s="100"/>
      <c r="AE240" s="100"/>
      <c r="AF240" s="100"/>
      <c r="AG240" s="100"/>
      <c r="AH240" s="100"/>
      <c r="AI240" s="100"/>
      <c r="AJ240" s="100"/>
      <c r="AK240" s="100"/>
      <c r="AL240" s="100"/>
      <c r="AM240" s="100"/>
      <c r="AN240" s="100"/>
      <c r="AO240" s="100"/>
      <c r="AP240" s="100"/>
    </row>
    <row r="241" spans="2:42" x14ac:dyDescent="0.35">
      <c r="B241" s="100"/>
      <c r="C241" s="100"/>
      <c r="D241" s="100"/>
      <c r="E241" s="137"/>
      <c r="F241" s="125"/>
      <c r="G241" s="126"/>
      <c r="H241" s="100"/>
      <c r="I241" s="100"/>
      <c r="J241" s="100"/>
      <c r="K241" s="100"/>
      <c r="L241" s="100"/>
      <c r="M241" s="100"/>
      <c r="N241" s="100"/>
      <c r="O241" s="100"/>
      <c r="P241" s="100"/>
      <c r="Q241" s="100"/>
      <c r="R241" s="100"/>
      <c r="S241" s="100"/>
      <c r="T241" s="100"/>
      <c r="U241" s="100"/>
      <c r="V241" s="100"/>
      <c r="W241" s="100"/>
      <c r="X241" s="100"/>
      <c r="Y241" s="100"/>
      <c r="Z241" s="100"/>
      <c r="AA241" s="100"/>
      <c r="AB241" s="100"/>
      <c r="AC241" s="100"/>
      <c r="AD241" s="100"/>
      <c r="AE241" s="100"/>
      <c r="AF241" s="100"/>
      <c r="AG241" s="100"/>
      <c r="AH241" s="100"/>
      <c r="AI241" s="100"/>
      <c r="AJ241" s="100"/>
      <c r="AK241" s="100"/>
      <c r="AL241" s="100"/>
      <c r="AM241" s="100"/>
      <c r="AN241" s="100"/>
      <c r="AO241" s="100"/>
      <c r="AP241" s="100"/>
    </row>
    <row r="242" spans="2:42" x14ac:dyDescent="0.35">
      <c r="B242" s="100"/>
      <c r="C242" s="100"/>
      <c r="D242" s="100"/>
      <c r="E242" s="137"/>
      <c r="F242" s="125"/>
      <c r="G242" s="126"/>
      <c r="H242" s="100"/>
      <c r="I242" s="100"/>
      <c r="J242" s="100"/>
      <c r="K242" s="100"/>
      <c r="L242" s="100"/>
      <c r="M242" s="100"/>
      <c r="N242" s="100"/>
      <c r="O242" s="100"/>
      <c r="P242" s="100"/>
      <c r="Q242" s="100"/>
      <c r="R242" s="100"/>
      <c r="S242" s="100"/>
      <c r="T242" s="100"/>
      <c r="U242" s="100"/>
      <c r="V242" s="100"/>
      <c r="W242" s="100"/>
      <c r="X242" s="100"/>
      <c r="Y242" s="100"/>
      <c r="Z242" s="100"/>
      <c r="AA242" s="100"/>
      <c r="AB242" s="100"/>
      <c r="AC242" s="100"/>
      <c r="AD242" s="100"/>
      <c r="AE242" s="100"/>
      <c r="AF242" s="100"/>
      <c r="AG242" s="100"/>
      <c r="AH242" s="100"/>
      <c r="AI242" s="100"/>
      <c r="AJ242" s="100"/>
      <c r="AK242" s="100"/>
      <c r="AL242" s="100"/>
      <c r="AM242" s="100"/>
      <c r="AN242" s="100"/>
      <c r="AO242" s="100"/>
      <c r="AP242" s="100"/>
    </row>
    <row r="243" spans="2:42" x14ac:dyDescent="0.35">
      <c r="B243" s="100"/>
      <c r="C243" s="100"/>
      <c r="D243" s="100"/>
      <c r="E243" s="137"/>
      <c r="F243" s="125"/>
      <c r="G243" s="126"/>
      <c r="H243" s="100"/>
      <c r="I243" s="100"/>
      <c r="J243" s="100"/>
      <c r="K243" s="100"/>
      <c r="L243" s="100"/>
      <c r="M243" s="100"/>
      <c r="N243" s="100"/>
      <c r="O243" s="100"/>
      <c r="P243" s="100"/>
      <c r="Q243" s="100"/>
      <c r="R243" s="100"/>
      <c r="S243" s="100"/>
      <c r="T243" s="100"/>
      <c r="U243" s="100"/>
      <c r="V243" s="100"/>
      <c r="W243" s="100"/>
      <c r="X243" s="100"/>
      <c r="Y243" s="100"/>
      <c r="Z243" s="100"/>
      <c r="AA243" s="100"/>
      <c r="AB243" s="100"/>
      <c r="AC243" s="100"/>
      <c r="AD243" s="100"/>
      <c r="AE243" s="100"/>
      <c r="AF243" s="100"/>
      <c r="AG243" s="100"/>
      <c r="AH243" s="100"/>
      <c r="AI243" s="100"/>
      <c r="AJ243" s="100"/>
      <c r="AK243" s="100"/>
      <c r="AL243" s="100"/>
      <c r="AM243" s="100"/>
      <c r="AN243" s="100"/>
      <c r="AO243" s="100"/>
      <c r="AP243" s="100"/>
    </row>
    <row r="244" spans="2:42" x14ac:dyDescent="0.35">
      <c r="B244" s="100"/>
      <c r="C244" s="100"/>
      <c r="D244" s="100"/>
      <c r="E244" s="137"/>
      <c r="F244" s="125"/>
      <c r="G244" s="126"/>
      <c r="H244" s="100"/>
      <c r="I244" s="100"/>
      <c r="J244" s="100"/>
      <c r="K244" s="100"/>
      <c r="L244" s="100"/>
      <c r="M244" s="100"/>
      <c r="N244" s="100"/>
      <c r="O244" s="100"/>
      <c r="P244" s="100"/>
      <c r="Q244" s="100"/>
      <c r="R244" s="100"/>
      <c r="S244" s="100"/>
      <c r="T244" s="100"/>
      <c r="U244" s="100"/>
      <c r="V244" s="100"/>
      <c r="W244" s="100"/>
      <c r="X244" s="100"/>
      <c r="Y244" s="100"/>
      <c r="Z244" s="100"/>
      <c r="AA244" s="100"/>
      <c r="AB244" s="100"/>
      <c r="AC244" s="100"/>
      <c r="AD244" s="100"/>
      <c r="AE244" s="100"/>
      <c r="AF244" s="100"/>
      <c r="AG244" s="100"/>
      <c r="AH244" s="100"/>
      <c r="AI244" s="100"/>
      <c r="AJ244" s="100"/>
      <c r="AK244" s="100"/>
      <c r="AL244" s="100"/>
      <c r="AM244" s="100"/>
      <c r="AN244" s="100"/>
      <c r="AO244" s="100"/>
      <c r="AP244" s="100"/>
    </row>
    <row r="245" spans="2:42" x14ac:dyDescent="0.35">
      <c r="B245" s="100"/>
      <c r="C245" s="100"/>
      <c r="D245" s="100"/>
      <c r="E245" s="137"/>
      <c r="F245" s="125"/>
      <c r="G245" s="126"/>
      <c r="H245" s="100"/>
      <c r="I245" s="100"/>
      <c r="J245" s="100"/>
      <c r="K245" s="100"/>
      <c r="L245" s="100"/>
      <c r="M245" s="100"/>
      <c r="N245" s="100"/>
      <c r="O245" s="100"/>
      <c r="P245" s="100"/>
      <c r="Q245" s="100"/>
      <c r="R245" s="100"/>
      <c r="S245" s="100"/>
      <c r="T245" s="100"/>
      <c r="U245" s="100"/>
      <c r="V245" s="100"/>
      <c r="W245" s="100"/>
      <c r="X245" s="100"/>
      <c r="Y245" s="100"/>
      <c r="Z245" s="100"/>
      <c r="AA245" s="100"/>
      <c r="AB245" s="100"/>
      <c r="AC245" s="100"/>
      <c r="AD245" s="100"/>
      <c r="AE245" s="100"/>
      <c r="AF245" s="100"/>
      <c r="AG245" s="100"/>
      <c r="AH245" s="100"/>
      <c r="AI245" s="100"/>
      <c r="AJ245" s="100"/>
      <c r="AK245" s="100"/>
      <c r="AL245" s="100"/>
      <c r="AM245" s="100"/>
      <c r="AN245" s="100"/>
      <c r="AO245" s="100"/>
      <c r="AP245" s="100"/>
    </row>
    <row r="246" spans="2:42" x14ac:dyDescent="0.35">
      <c r="B246" s="100"/>
      <c r="C246" s="100"/>
      <c r="D246" s="100"/>
      <c r="E246" s="137"/>
      <c r="F246" s="125"/>
      <c r="G246" s="126"/>
      <c r="H246" s="100"/>
      <c r="I246" s="100"/>
      <c r="J246" s="100"/>
      <c r="K246" s="100"/>
      <c r="L246" s="100"/>
      <c r="M246" s="100"/>
      <c r="N246" s="100"/>
      <c r="O246" s="100"/>
      <c r="P246" s="100"/>
      <c r="Q246" s="100"/>
      <c r="R246" s="100"/>
      <c r="S246" s="100"/>
      <c r="T246" s="100"/>
      <c r="U246" s="100"/>
      <c r="V246" s="100"/>
      <c r="W246" s="100"/>
      <c r="X246" s="100"/>
      <c r="Y246" s="100"/>
      <c r="Z246" s="100"/>
      <c r="AA246" s="100"/>
      <c r="AB246" s="100"/>
      <c r="AC246" s="100"/>
      <c r="AD246" s="100"/>
      <c r="AE246" s="100"/>
      <c r="AF246" s="100"/>
      <c r="AG246" s="100"/>
      <c r="AH246" s="100"/>
      <c r="AI246" s="100"/>
      <c r="AJ246" s="100"/>
      <c r="AK246" s="100"/>
      <c r="AL246" s="100"/>
      <c r="AM246" s="100"/>
      <c r="AN246" s="100"/>
      <c r="AO246" s="100"/>
      <c r="AP246" s="100"/>
    </row>
    <row r="247" spans="2:42" x14ac:dyDescent="0.35">
      <c r="B247" s="100"/>
      <c r="C247" s="100"/>
      <c r="D247" s="100"/>
      <c r="E247" s="137"/>
      <c r="F247" s="125"/>
      <c r="G247" s="126"/>
      <c r="H247" s="100"/>
      <c r="I247" s="100"/>
      <c r="J247" s="100"/>
      <c r="K247" s="100"/>
      <c r="L247" s="100"/>
      <c r="M247" s="100"/>
      <c r="N247" s="100"/>
      <c r="O247" s="100"/>
      <c r="P247" s="100"/>
      <c r="Q247" s="100"/>
      <c r="R247" s="100"/>
      <c r="S247" s="100"/>
      <c r="T247" s="100"/>
      <c r="U247" s="100"/>
      <c r="V247" s="100"/>
      <c r="W247" s="100"/>
      <c r="X247" s="100"/>
      <c r="Y247" s="100"/>
      <c r="Z247" s="100"/>
      <c r="AA247" s="100"/>
      <c r="AB247" s="100"/>
      <c r="AC247" s="100"/>
      <c r="AD247" s="100"/>
      <c r="AE247" s="100"/>
      <c r="AF247" s="100"/>
      <c r="AG247" s="100"/>
      <c r="AH247" s="100"/>
      <c r="AI247" s="100"/>
      <c r="AJ247" s="100"/>
      <c r="AK247" s="100"/>
      <c r="AL247" s="100"/>
      <c r="AM247" s="100"/>
      <c r="AN247" s="100"/>
      <c r="AO247" s="100"/>
      <c r="AP247" s="100"/>
    </row>
    <row r="248" spans="2:42" x14ac:dyDescent="0.35">
      <c r="B248" s="100"/>
      <c r="C248" s="100"/>
      <c r="D248" s="100"/>
      <c r="E248" s="121" t="s">
        <v>83</v>
      </c>
      <c r="F248" s="140" t="s">
        <v>84</v>
      </c>
      <c r="G248" s="100"/>
      <c r="H248" s="100"/>
      <c r="I248" s="100"/>
      <c r="J248" s="100"/>
      <c r="K248" s="100"/>
      <c r="L248" s="100"/>
      <c r="M248" s="100"/>
      <c r="N248" s="100"/>
      <c r="O248" s="100"/>
      <c r="P248" s="100"/>
      <c r="Q248" s="100"/>
      <c r="R248" s="100"/>
      <c r="S248" s="100"/>
      <c r="T248" s="100"/>
      <c r="U248" s="100"/>
      <c r="V248" s="100"/>
      <c r="W248" s="100"/>
      <c r="X248" s="100"/>
      <c r="Y248" s="100"/>
      <c r="Z248" s="100"/>
      <c r="AA248" s="100"/>
      <c r="AB248" s="100"/>
      <c r="AC248" s="100"/>
      <c r="AD248" s="100"/>
      <c r="AE248" s="100"/>
      <c r="AF248" s="100"/>
      <c r="AG248" s="100"/>
      <c r="AH248" s="100"/>
      <c r="AI248" s="100"/>
      <c r="AJ248" s="100"/>
      <c r="AK248" s="100"/>
      <c r="AL248" s="100"/>
      <c r="AM248" s="100"/>
      <c r="AN248" s="100"/>
      <c r="AO248" s="100"/>
      <c r="AP248" s="100"/>
    </row>
    <row r="249" spans="2:42" x14ac:dyDescent="0.35">
      <c r="B249" s="100"/>
      <c r="C249" s="100"/>
      <c r="D249" s="100"/>
      <c r="E249" s="137"/>
      <c r="F249" s="123" t="s">
        <v>7</v>
      </c>
      <c r="G249" s="124" t="s">
        <v>85</v>
      </c>
      <c r="H249" s="124"/>
      <c r="I249" s="100"/>
      <c r="J249" s="100"/>
      <c r="K249" s="100"/>
      <c r="L249" s="100"/>
      <c r="M249" s="100"/>
      <c r="N249" s="100"/>
      <c r="O249" s="100"/>
      <c r="P249" s="100"/>
      <c r="Q249" s="100"/>
      <c r="R249" s="100"/>
      <c r="S249" s="100"/>
      <c r="T249" s="100"/>
      <c r="U249" s="100"/>
      <c r="V249" s="100"/>
      <c r="W249" s="100"/>
      <c r="X249" s="100"/>
      <c r="Y249" s="100"/>
      <c r="Z249" s="100"/>
      <c r="AA249" s="100"/>
      <c r="AB249" s="100"/>
      <c r="AC249" s="100"/>
      <c r="AD249" s="100"/>
      <c r="AE249" s="100"/>
      <c r="AF249" s="100"/>
      <c r="AG249" s="100"/>
      <c r="AH249" s="100"/>
      <c r="AI249" s="100"/>
      <c r="AJ249" s="100"/>
      <c r="AK249" s="100"/>
      <c r="AL249" s="100"/>
      <c r="AM249" s="100"/>
      <c r="AN249" s="100"/>
      <c r="AO249" s="100"/>
      <c r="AP249" s="100"/>
    </row>
    <row r="250" spans="2:42" x14ac:dyDescent="0.35">
      <c r="B250" s="100"/>
      <c r="C250" s="100"/>
      <c r="D250" s="100"/>
      <c r="E250" s="137"/>
      <c r="F250" s="124"/>
      <c r="G250" s="123" t="s">
        <v>7</v>
      </c>
      <c r="H250" s="124" t="s">
        <v>86</v>
      </c>
      <c r="I250" s="100"/>
      <c r="J250" s="100"/>
      <c r="K250" s="100"/>
      <c r="L250" s="100"/>
      <c r="M250" s="100"/>
      <c r="N250" s="100"/>
      <c r="O250" s="100"/>
      <c r="P250" s="100"/>
      <c r="Q250" s="100"/>
      <c r="R250" s="100"/>
      <c r="S250" s="100"/>
      <c r="T250" s="100"/>
      <c r="U250" s="100"/>
      <c r="V250" s="100"/>
      <c r="W250" s="100"/>
      <c r="X250" s="100"/>
      <c r="Y250" s="100"/>
      <c r="Z250" s="100"/>
      <c r="AA250" s="100"/>
      <c r="AB250" s="100"/>
      <c r="AC250" s="100"/>
      <c r="AD250" s="100"/>
      <c r="AE250" s="100"/>
      <c r="AF250" s="100"/>
      <c r="AG250" s="100"/>
      <c r="AH250" s="100"/>
      <c r="AI250" s="100"/>
      <c r="AJ250" s="100"/>
      <c r="AK250" s="100"/>
      <c r="AL250" s="100"/>
      <c r="AM250" s="100"/>
      <c r="AN250" s="100"/>
      <c r="AO250" s="100"/>
      <c r="AP250" s="100"/>
    </row>
    <row r="251" spans="2:42" x14ac:dyDescent="0.35">
      <c r="B251" s="100"/>
      <c r="C251" s="100"/>
      <c r="D251" s="100"/>
      <c r="E251" s="137"/>
      <c r="F251" s="124"/>
      <c r="G251" s="123" t="s">
        <v>7</v>
      </c>
      <c r="H251" s="124" t="s">
        <v>87</v>
      </c>
      <c r="I251" s="100"/>
      <c r="J251" s="100"/>
      <c r="K251" s="100"/>
      <c r="L251" s="100"/>
      <c r="M251" s="100"/>
      <c r="N251" s="100"/>
      <c r="O251" s="100"/>
      <c r="P251" s="100"/>
      <c r="Q251" s="100"/>
      <c r="R251" s="100"/>
      <c r="S251" s="100"/>
      <c r="T251" s="100"/>
      <c r="U251" s="100"/>
      <c r="V251" s="100"/>
      <c r="W251" s="100"/>
      <c r="X251" s="100"/>
      <c r="Y251" s="100"/>
      <c r="Z251" s="100"/>
      <c r="AA251" s="100"/>
      <c r="AB251" s="100"/>
      <c r="AC251" s="100"/>
      <c r="AD251" s="100"/>
      <c r="AE251" s="100"/>
      <c r="AF251" s="100"/>
      <c r="AG251" s="100"/>
      <c r="AH251" s="100"/>
      <c r="AI251" s="100"/>
      <c r="AJ251" s="100"/>
      <c r="AK251" s="100"/>
      <c r="AL251" s="100"/>
      <c r="AM251" s="100"/>
      <c r="AN251" s="100"/>
      <c r="AO251" s="100"/>
      <c r="AP251" s="100"/>
    </row>
    <row r="252" spans="2:42" x14ac:dyDescent="0.35">
      <c r="B252" s="100"/>
      <c r="C252" s="100"/>
      <c r="D252" s="100"/>
      <c r="E252" s="137"/>
      <c r="F252" s="124"/>
      <c r="G252" s="123" t="s">
        <v>7</v>
      </c>
      <c r="H252" s="124" t="s">
        <v>88</v>
      </c>
      <c r="I252" s="100"/>
      <c r="J252" s="100"/>
      <c r="K252" s="100"/>
      <c r="L252" s="100"/>
      <c r="M252" s="100"/>
      <c r="N252" s="100"/>
      <c r="O252" s="100"/>
      <c r="P252" s="100"/>
      <c r="Q252" s="100"/>
      <c r="R252" s="100"/>
      <c r="S252" s="100"/>
      <c r="T252" s="100"/>
      <c r="U252" s="100"/>
      <c r="V252" s="100"/>
      <c r="W252" s="100"/>
      <c r="X252" s="100"/>
      <c r="Y252" s="100"/>
      <c r="Z252" s="100"/>
      <c r="AA252" s="100"/>
      <c r="AB252" s="100"/>
      <c r="AC252" s="100"/>
      <c r="AD252" s="100"/>
      <c r="AE252" s="100"/>
      <c r="AF252" s="100"/>
      <c r="AG252" s="100"/>
      <c r="AH252" s="100"/>
      <c r="AI252" s="100"/>
      <c r="AJ252" s="100"/>
      <c r="AK252" s="100"/>
      <c r="AL252" s="100"/>
      <c r="AM252" s="100"/>
      <c r="AN252" s="100"/>
      <c r="AO252" s="100"/>
      <c r="AP252" s="100"/>
    </row>
    <row r="253" spans="2:42" x14ac:dyDescent="0.35">
      <c r="B253" s="100"/>
      <c r="C253" s="100"/>
      <c r="D253" s="100"/>
      <c r="E253" s="137"/>
      <c r="F253" s="124"/>
      <c r="G253" s="123" t="s">
        <v>7</v>
      </c>
      <c r="H253" s="124" t="s">
        <v>89</v>
      </c>
      <c r="I253" s="100"/>
      <c r="J253" s="100"/>
      <c r="K253" s="100"/>
      <c r="L253" s="100"/>
      <c r="M253" s="100"/>
      <c r="N253" s="100"/>
      <c r="O253" s="100"/>
      <c r="P253" s="100"/>
      <c r="Q253" s="100"/>
      <c r="R253" s="100"/>
      <c r="S253" s="100"/>
      <c r="T253" s="100"/>
      <c r="U253" s="100"/>
      <c r="V253" s="100"/>
      <c r="W253" s="100"/>
      <c r="X253" s="100"/>
      <c r="Y253" s="100"/>
      <c r="Z253" s="100"/>
      <c r="AA253" s="100"/>
      <c r="AB253" s="100"/>
      <c r="AC253" s="100"/>
      <c r="AD253" s="100"/>
      <c r="AE253" s="100"/>
      <c r="AF253" s="100"/>
      <c r="AG253" s="100"/>
      <c r="AH253" s="100"/>
      <c r="AI253" s="100"/>
      <c r="AJ253" s="100"/>
      <c r="AK253" s="100"/>
      <c r="AL253" s="100"/>
      <c r="AM253" s="100"/>
      <c r="AN253" s="100"/>
      <c r="AO253" s="100"/>
      <c r="AP253" s="100"/>
    </row>
    <row r="254" spans="2:42" x14ac:dyDescent="0.35">
      <c r="B254" s="100"/>
      <c r="C254" s="100"/>
      <c r="D254" s="100"/>
      <c r="E254" s="137"/>
      <c r="F254" s="124"/>
      <c r="G254" s="123" t="s">
        <v>7</v>
      </c>
      <c r="H254" s="124" t="s">
        <v>90</v>
      </c>
      <c r="I254" s="100"/>
      <c r="J254" s="100"/>
      <c r="K254" s="100"/>
      <c r="L254" s="100"/>
      <c r="M254" s="100"/>
      <c r="N254" s="100"/>
      <c r="O254" s="100"/>
      <c r="P254" s="100"/>
      <c r="Q254" s="100"/>
      <c r="R254" s="100"/>
      <c r="S254" s="100"/>
      <c r="T254" s="100"/>
      <c r="U254" s="100"/>
      <c r="V254" s="100"/>
      <c r="W254" s="100"/>
      <c r="X254" s="100"/>
      <c r="Y254" s="100"/>
      <c r="Z254" s="100"/>
      <c r="AA254" s="100"/>
      <c r="AB254" s="100"/>
      <c r="AC254" s="100"/>
      <c r="AD254" s="100"/>
      <c r="AE254" s="100"/>
      <c r="AF254" s="100"/>
      <c r="AG254" s="100"/>
      <c r="AH254" s="100"/>
      <c r="AI254" s="100"/>
      <c r="AJ254" s="100"/>
      <c r="AK254" s="100"/>
      <c r="AL254" s="100"/>
      <c r="AM254" s="100"/>
      <c r="AN254" s="100"/>
      <c r="AO254" s="100"/>
      <c r="AP254" s="100"/>
    </row>
    <row r="255" spans="2:42" x14ac:dyDescent="0.35">
      <c r="B255" s="100"/>
      <c r="C255" s="100"/>
      <c r="D255" s="100"/>
      <c r="E255" s="137"/>
      <c r="F255" s="124"/>
      <c r="G255" s="123" t="s">
        <v>7</v>
      </c>
      <c r="H255" s="124" t="s">
        <v>91</v>
      </c>
      <c r="I255" s="100"/>
      <c r="J255" s="100"/>
      <c r="K255" s="100"/>
      <c r="L255" s="100"/>
      <c r="M255" s="100"/>
      <c r="N255" s="100"/>
      <c r="O255" s="100"/>
      <c r="P255" s="100"/>
      <c r="Q255" s="100"/>
      <c r="R255" s="100"/>
      <c r="S255" s="100"/>
      <c r="T255" s="100"/>
      <c r="U255" s="100"/>
      <c r="V255" s="100"/>
      <c r="W255" s="100"/>
      <c r="X255" s="100"/>
      <c r="Y255" s="100"/>
      <c r="Z255" s="100"/>
      <c r="AA255" s="100"/>
      <c r="AB255" s="100"/>
      <c r="AC255" s="100"/>
      <c r="AD255" s="100"/>
      <c r="AE255" s="100"/>
      <c r="AF255" s="100"/>
      <c r="AG255" s="100"/>
      <c r="AH255" s="100"/>
      <c r="AI255" s="100"/>
      <c r="AJ255" s="100"/>
      <c r="AK255" s="100"/>
      <c r="AL255" s="100"/>
      <c r="AM255" s="100"/>
      <c r="AN255" s="100"/>
      <c r="AO255" s="100"/>
      <c r="AP255" s="100"/>
    </row>
    <row r="256" spans="2:42" x14ac:dyDescent="0.35">
      <c r="B256" s="100"/>
      <c r="C256" s="100"/>
      <c r="D256" s="100"/>
      <c r="E256" s="137"/>
      <c r="F256" s="124"/>
      <c r="G256" s="124"/>
      <c r="H256" s="123" t="s">
        <v>60</v>
      </c>
      <c r="I256" s="124" t="s">
        <v>92</v>
      </c>
      <c r="J256" s="124"/>
      <c r="K256" s="100"/>
      <c r="L256" s="100"/>
      <c r="M256" s="100"/>
      <c r="N256" s="100"/>
      <c r="O256" s="100"/>
      <c r="P256" s="100"/>
      <c r="Q256" s="100"/>
      <c r="R256" s="100"/>
      <c r="S256" s="100"/>
      <c r="T256" s="100"/>
      <c r="U256" s="100"/>
      <c r="V256" s="100"/>
      <c r="W256" s="100"/>
      <c r="X256" s="100"/>
      <c r="Y256" s="100"/>
      <c r="Z256" s="100"/>
      <c r="AA256" s="100"/>
      <c r="AB256" s="100"/>
      <c r="AC256" s="100"/>
      <c r="AD256" s="100"/>
      <c r="AE256" s="100"/>
      <c r="AF256" s="100"/>
      <c r="AG256" s="100"/>
      <c r="AH256" s="100"/>
      <c r="AI256" s="100"/>
      <c r="AJ256" s="100"/>
      <c r="AK256" s="100"/>
      <c r="AL256" s="100"/>
      <c r="AM256" s="100"/>
      <c r="AN256" s="100"/>
      <c r="AO256" s="100"/>
      <c r="AP256" s="100"/>
    </row>
    <row r="257" spans="2:42" x14ac:dyDescent="0.35">
      <c r="B257" s="100"/>
      <c r="C257" s="100"/>
      <c r="D257" s="100"/>
      <c r="E257" s="137"/>
      <c r="F257" s="124"/>
      <c r="G257" s="124"/>
      <c r="H257" s="124"/>
      <c r="I257" s="124" t="s">
        <v>93</v>
      </c>
      <c r="J257" s="124"/>
      <c r="K257" s="100"/>
      <c r="L257" s="100"/>
      <c r="M257" s="100"/>
      <c r="N257" s="100"/>
      <c r="O257" s="100"/>
      <c r="P257" s="100"/>
      <c r="Q257" s="100"/>
      <c r="R257" s="100"/>
      <c r="S257" s="100"/>
      <c r="T257" s="100"/>
      <c r="U257" s="100"/>
      <c r="V257" s="100"/>
      <c r="W257" s="100"/>
      <c r="X257" s="100"/>
      <c r="Y257" s="100"/>
      <c r="Z257" s="100"/>
      <c r="AA257" s="100"/>
      <c r="AB257" s="100"/>
      <c r="AC257" s="100"/>
      <c r="AD257" s="100"/>
      <c r="AE257" s="100"/>
      <c r="AF257" s="100"/>
      <c r="AG257" s="100"/>
      <c r="AH257" s="100"/>
      <c r="AI257" s="100"/>
      <c r="AJ257" s="100"/>
      <c r="AK257" s="100"/>
      <c r="AL257" s="100"/>
      <c r="AM257" s="100"/>
      <c r="AN257" s="100"/>
      <c r="AO257" s="100"/>
      <c r="AP257" s="100"/>
    </row>
    <row r="258" spans="2:42" x14ac:dyDescent="0.35">
      <c r="B258" s="100"/>
      <c r="C258" s="100"/>
      <c r="D258" s="100"/>
      <c r="E258" s="137"/>
      <c r="F258" s="124"/>
      <c r="G258" s="123" t="s">
        <v>7</v>
      </c>
      <c r="H258" s="124" t="s">
        <v>94</v>
      </c>
      <c r="I258" s="100"/>
      <c r="J258" s="100"/>
      <c r="K258" s="100"/>
      <c r="L258" s="100"/>
      <c r="M258" s="100"/>
      <c r="N258" s="100"/>
      <c r="O258" s="100"/>
      <c r="P258" s="100"/>
      <c r="Q258" s="100"/>
      <c r="R258" s="100"/>
      <c r="S258" s="100"/>
      <c r="T258" s="100"/>
      <c r="U258" s="100"/>
      <c r="V258" s="100"/>
      <c r="W258" s="100"/>
      <c r="X258" s="100"/>
      <c r="Y258" s="100"/>
      <c r="Z258" s="100"/>
      <c r="AA258" s="100"/>
      <c r="AB258" s="100"/>
      <c r="AC258" s="100"/>
      <c r="AD258" s="100"/>
      <c r="AE258" s="100"/>
      <c r="AF258" s="100"/>
      <c r="AG258" s="100"/>
      <c r="AH258" s="100"/>
      <c r="AI258" s="100"/>
      <c r="AJ258" s="100"/>
      <c r="AK258" s="100"/>
      <c r="AL258" s="100"/>
      <c r="AM258" s="100"/>
      <c r="AN258" s="100"/>
      <c r="AO258" s="100"/>
      <c r="AP258" s="100"/>
    </row>
    <row r="259" spans="2:42" x14ac:dyDescent="0.35">
      <c r="B259" s="100"/>
      <c r="C259" s="100"/>
      <c r="D259" s="100"/>
      <c r="E259" s="137"/>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c r="AB259" s="100"/>
      <c r="AC259" s="100"/>
      <c r="AD259" s="100"/>
      <c r="AE259" s="100"/>
      <c r="AF259" s="100"/>
      <c r="AG259" s="100"/>
      <c r="AH259" s="100"/>
      <c r="AI259" s="100"/>
      <c r="AJ259" s="100"/>
      <c r="AK259" s="100"/>
      <c r="AL259" s="100"/>
      <c r="AM259" s="100"/>
      <c r="AN259" s="100"/>
      <c r="AO259" s="100"/>
      <c r="AP259" s="100"/>
    </row>
    <row r="260" spans="2:42" x14ac:dyDescent="0.35">
      <c r="B260" s="100"/>
      <c r="C260" s="100"/>
      <c r="D260" s="100"/>
      <c r="E260" s="137"/>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c r="AB260" s="100"/>
      <c r="AC260" s="100"/>
      <c r="AD260" s="100"/>
      <c r="AE260" s="100"/>
      <c r="AF260" s="100"/>
      <c r="AG260" s="100"/>
      <c r="AH260" s="100"/>
      <c r="AI260" s="100"/>
      <c r="AJ260" s="100"/>
      <c r="AK260" s="100"/>
      <c r="AL260" s="100"/>
      <c r="AM260" s="100"/>
      <c r="AN260" s="100"/>
      <c r="AO260" s="100"/>
      <c r="AP260" s="100"/>
    </row>
    <row r="261" spans="2:42" x14ac:dyDescent="0.35">
      <c r="B261" s="100"/>
      <c r="C261" s="100"/>
      <c r="D261" s="100"/>
      <c r="E261" s="137"/>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c r="AB261" s="100"/>
      <c r="AC261" s="100"/>
      <c r="AD261" s="100"/>
      <c r="AE261" s="100"/>
      <c r="AF261" s="100"/>
      <c r="AG261" s="100"/>
      <c r="AH261" s="100"/>
      <c r="AI261" s="100"/>
      <c r="AJ261" s="100"/>
      <c r="AK261" s="100"/>
      <c r="AL261" s="100"/>
      <c r="AM261" s="100"/>
      <c r="AN261" s="100"/>
      <c r="AO261" s="100"/>
      <c r="AP261" s="100"/>
    </row>
    <row r="262" spans="2:42" x14ac:dyDescent="0.35">
      <c r="B262" s="100"/>
      <c r="C262" s="100"/>
      <c r="D262" s="100"/>
      <c r="E262" s="137"/>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c r="AB262" s="100"/>
      <c r="AC262" s="100"/>
      <c r="AD262" s="100"/>
      <c r="AE262" s="100"/>
      <c r="AF262" s="100"/>
      <c r="AG262" s="100"/>
      <c r="AH262" s="100"/>
      <c r="AI262" s="100"/>
      <c r="AJ262" s="100"/>
      <c r="AK262" s="100"/>
      <c r="AL262" s="100"/>
      <c r="AM262" s="100"/>
      <c r="AN262" s="100"/>
      <c r="AO262" s="100"/>
      <c r="AP262" s="100"/>
    </row>
    <row r="263" spans="2:42" x14ac:dyDescent="0.35">
      <c r="B263" s="100"/>
      <c r="C263" s="100"/>
      <c r="D263" s="100"/>
      <c r="E263" s="137"/>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c r="AB263" s="100"/>
      <c r="AC263" s="100"/>
      <c r="AD263" s="100"/>
      <c r="AE263" s="100"/>
      <c r="AF263" s="100"/>
      <c r="AG263" s="100"/>
      <c r="AH263" s="100"/>
      <c r="AI263" s="100"/>
      <c r="AJ263" s="100"/>
      <c r="AK263" s="100"/>
      <c r="AL263" s="100"/>
      <c r="AM263" s="100"/>
      <c r="AN263" s="100"/>
      <c r="AO263" s="100"/>
      <c r="AP263" s="100"/>
    </row>
    <row r="264" spans="2:42" x14ac:dyDescent="0.35">
      <c r="B264" s="100"/>
      <c r="C264" s="100"/>
      <c r="D264" s="100"/>
      <c r="E264" s="137"/>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c r="AB264" s="100"/>
      <c r="AC264" s="100"/>
      <c r="AD264" s="100"/>
      <c r="AE264" s="100"/>
      <c r="AF264" s="100"/>
      <c r="AG264" s="100"/>
      <c r="AH264" s="100"/>
      <c r="AI264" s="100"/>
      <c r="AJ264" s="100"/>
      <c r="AK264" s="100"/>
      <c r="AL264" s="100"/>
      <c r="AM264" s="100"/>
      <c r="AN264" s="100"/>
      <c r="AO264" s="100"/>
      <c r="AP264" s="100"/>
    </row>
    <row r="265" spans="2:42" x14ac:dyDescent="0.35">
      <c r="B265" s="100"/>
      <c r="C265" s="100"/>
      <c r="D265" s="100"/>
      <c r="E265" s="137"/>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c r="AB265" s="100"/>
      <c r="AC265" s="100"/>
      <c r="AD265" s="100"/>
      <c r="AE265" s="100"/>
      <c r="AF265" s="100"/>
      <c r="AG265" s="100"/>
      <c r="AH265" s="100"/>
      <c r="AI265" s="100"/>
      <c r="AJ265" s="100"/>
      <c r="AK265" s="100"/>
      <c r="AL265" s="100"/>
      <c r="AM265" s="100"/>
      <c r="AN265" s="100"/>
      <c r="AO265" s="100"/>
      <c r="AP265" s="100"/>
    </row>
    <row r="266" spans="2:42" x14ac:dyDescent="0.35">
      <c r="B266" s="100"/>
      <c r="C266" s="100"/>
      <c r="D266" s="100"/>
      <c r="E266" s="137"/>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c r="AB266" s="100"/>
      <c r="AC266" s="100"/>
      <c r="AD266" s="100"/>
      <c r="AE266" s="100"/>
      <c r="AF266" s="100"/>
      <c r="AG266" s="100"/>
      <c r="AH266" s="100"/>
      <c r="AI266" s="100"/>
      <c r="AJ266" s="100"/>
      <c r="AK266" s="100"/>
      <c r="AL266" s="100"/>
      <c r="AM266" s="100"/>
      <c r="AN266" s="100"/>
      <c r="AO266" s="100"/>
      <c r="AP266" s="100"/>
    </row>
    <row r="267" spans="2:42" x14ac:dyDescent="0.35">
      <c r="B267" s="100"/>
      <c r="C267" s="100"/>
      <c r="D267" s="100"/>
      <c r="E267" s="137"/>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c r="AB267" s="100"/>
      <c r="AC267" s="100"/>
      <c r="AD267" s="100"/>
      <c r="AE267" s="100"/>
      <c r="AF267" s="100"/>
      <c r="AG267" s="100"/>
      <c r="AH267" s="100"/>
      <c r="AI267" s="100"/>
      <c r="AJ267" s="100"/>
      <c r="AK267" s="100"/>
      <c r="AL267" s="100"/>
      <c r="AM267" s="100"/>
      <c r="AN267" s="100"/>
      <c r="AO267" s="100"/>
      <c r="AP267" s="100"/>
    </row>
    <row r="268" spans="2:42" x14ac:dyDescent="0.35">
      <c r="B268" s="100"/>
      <c r="C268" s="100"/>
      <c r="D268" s="100"/>
      <c r="E268" s="137"/>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c r="AB268" s="100"/>
      <c r="AC268" s="100"/>
      <c r="AD268" s="100"/>
      <c r="AE268" s="100"/>
      <c r="AF268" s="100"/>
      <c r="AG268" s="100"/>
      <c r="AH268" s="100"/>
      <c r="AI268" s="100"/>
      <c r="AJ268" s="100"/>
      <c r="AK268" s="100"/>
      <c r="AL268" s="100"/>
      <c r="AM268" s="100"/>
      <c r="AN268" s="100"/>
      <c r="AO268" s="100"/>
      <c r="AP268" s="100"/>
    </row>
    <row r="269" spans="2:42" x14ac:dyDescent="0.35">
      <c r="B269" s="100"/>
      <c r="C269" s="100"/>
      <c r="D269" s="100"/>
      <c r="E269" s="137"/>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c r="AB269" s="100"/>
      <c r="AC269" s="100"/>
      <c r="AD269" s="100"/>
      <c r="AE269" s="100"/>
      <c r="AF269" s="100"/>
      <c r="AG269" s="100"/>
      <c r="AH269" s="100"/>
      <c r="AI269" s="100"/>
      <c r="AJ269" s="100"/>
      <c r="AK269" s="100"/>
      <c r="AL269" s="100"/>
      <c r="AM269" s="100"/>
      <c r="AN269" s="100"/>
      <c r="AO269" s="100"/>
      <c r="AP269" s="100"/>
    </row>
    <row r="270" spans="2:42" x14ac:dyDescent="0.35">
      <c r="B270" s="100"/>
      <c r="C270" s="100"/>
      <c r="D270" s="100"/>
      <c r="E270" s="137"/>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c r="AB270" s="100"/>
      <c r="AC270" s="100"/>
      <c r="AD270" s="100"/>
      <c r="AE270" s="100"/>
      <c r="AF270" s="100"/>
      <c r="AG270" s="100"/>
      <c r="AH270" s="100"/>
      <c r="AI270" s="100"/>
      <c r="AJ270" s="100"/>
      <c r="AK270" s="100"/>
      <c r="AL270" s="100"/>
      <c r="AM270" s="100"/>
      <c r="AN270" s="100"/>
      <c r="AO270" s="100"/>
      <c r="AP270" s="100"/>
    </row>
    <row r="271" spans="2:42" x14ac:dyDescent="0.35">
      <c r="B271" s="100"/>
      <c r="C271" s="100"/>
      <c r="D271" s="119" t="s">
        <v>95</v>
      </c>
      <c r="E271" s="120"/>
      <c r="F271" s="120"/>
      <c r="G271" s="120"/>
      <c r="H271" s="120"/>
      <c r="I271" s="120"/>
      <c r="J271" s="120"/>
      <c r="K271" s="120"/>
      <c r="L271" s="120"/>
      <c r="M271" s="120"/>
      <c r="N271" s="120"/>
      <c r="O271" s="120"/>
      <c r="P271" s="120"/>
      <c r="Q271" s="120"/>
      <c r="R271" s="120"/>
      <c r="S271" s="120"/>
      <c r="T271" s="120"/>
      <c r="U271" s="120"/>
      <c r="V271" s="120"/>
      <c r="W271" s="120"/>
      <c r="X271" s="120"/>
      <c r="Y271" s="120"/>
      <c r="Z271" s="120"/>
      <c r="AA271" s="120"/>
      <c r="AB271" s="120"/>
      <c r="AC271" s="120"/>
      <c r="AD271" s="120"/>
      <c r="AE271" s="120"/>
      <c r="AF271" s="120"/>
      <c r="AG271" s="120"/>
      <c r="AH271" s="120"/>
      <c r="AI271" s="120"/>
      <c r="AJ271" s="120"/>
      <c r="AK271" s="120"/>
      <c r="AL271" s="120"/>
      <c r="AM271" s="120"/>
      <c r="AN271" s="120"/>
      <c r="AO271" s="120"/>
      <c r="AP271" s="100"/>
    </row>
    <row r="272" spans="2:42" ht="6.65" customHeight="1" x14ac:dyDescent="0.35">
      <c r="B272" s="100"/>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c r="AB272" s="100"/>
      <c r="AC272" s="100"/>
      <c r="AD272" s="100"/>
      <c r="AE272" s="100"/>
      <c r="AF272" s="100"/>
      <c r="AG272" s="100"/>
      <c r="AH272" s="100"/>
      <c r="AI272" s="100"/>
      <c r="AJ272" s="100"/>
      <c r="AK272" s="100"/>
      <c r="AL272" s="100"/>
      <c r="AM272" s="100"/>
      <c r="AN272" s="100"/>
      <c r="AO272" s="100"/>
      <c r="AP272" s="100"/>
    </row>
    <row r="273" spans="2:42" x14ac:dyDescent="0.35">
      <c r="B273" s="100"/>
      <c r="C273" s="100"/>
      <c r="D273" s="100"/>
      <c r="E273" s="121" t="s">
        <v>33</v>
      </c>
      <c r="F273" s="122" t="s">
        <v>96</v>
      </c>
      <c r="G273" s="100"/>
      <c r="H273" s="100"/>
      <c r="I273" s="100"/>
      <c r="J273" s="100"/>
      <c r="K273" s="100"/>
      <c r="L273" s="100"/>
      <c r="M273" s="100"/>
      <c r="N273" s="100"/>
      <c r="O273" s="100"/>
      <c r="P273" s="100"/>
      <c r="Q273" s="100"/>
      <c r="R273" s="100"/>
      <c r="S273" s="100"/>
      <c r="T273" s="100"/>
      <c r="U273" s="100"/>
      <c r="V273" s="100"/>
      <c r="W273" s="100"/>
      <c r="X273" s="100"/>
      <c r="Y273" s="100"/>
      <c r="Z273" s="100"/>
      <c r="AA273" s="100"/>
      <c r="AB273" s="100"/>
      <c r="AC273" s="100"/>
      <c r="AD273" s="100"/>
      <c r="AE273" s="100"/>
      <c r="AF273" s="100"/>
      <c r="AG273" s="100"/>
      <c r="AH273" s="100"/>
      <c r="AI273" s="100"/>
      <c r="AJ273" s="100"/>
      <c r="AK273" s="100"/>
      <c r="AL273" s="100"/>
      <c r="AM273" s="100"/>
      <c r="AN273" s="100"/>
      <c r="AO273" s="100"/>
      <c r="AP273" s="100"/>
    </row>
    <row r="274" spans="2:42" x14ac:dyDescent="0.35">
      <c r="B274" s="100"/>
      <c r="C274" s="100"/>
      <c r="D274" s="100"/>
      <c r="E274" s="121"/>
      <c r="F274" s="123" t="s">
        <v>7</v>
      </c>
      <c r="G274" s="124" t="s">
        <v>97</v>
      </c>
      <c r="H274" s="100"/>
      <c r="I274" s="100"/>
      <c r="J274" s="100"/>
      <c r="K274" s="100"/>
      <c r="L274" s="100"/>
      <c r="M274" s="100"/>
      <c r="N274" s="100"/>
      <c r="O274" s="100"/>
      <c r="P274" s="100"/>
      <c r="Q274" s="100"/>
      <c r="R274" s="100"/>
      <c r="S274" s="100"/>
      <c r="T274" s="100"/>
      <c r="U274" s="100"/>
      <c r="V274" s="100"/>
      <c r="W274" s="100"/>
      <c r="X274" s="100"/>
      <c r="Y274" s="100"/>
      <c r="Z274" s="100"/>
      <c r="AA274" s="100"/>
      <c r="AB274" s="100"/>
      <c r="AC274" s="100"/>
      <c r="AD274" s="100"/>
      <c r="AE274" s="100"/>
      <c r="AF274" s="100"/>
      <c r="AG274" s="100"/>
      <c r="AH274" s="100"/>
      <c r="AI274" s="100"/>
      <c r="AJ274" s="100"/>
      <c r="AK274" s="100"/>
      <c r="AL274" s="100"/>
      <c r="AM274" s="100"/>
      <c r="AN274" s="100"/>
      <c r="AO274" s="100"/>
      <c r="AP274" s="100"/>
    </row>
    <row r="275" spans="2:42" x14ac:dyDescent="0.35">
      <c r="B275" s="100"/>
      <c r="C275" s="100"/>
      <c r="D275" s="100"/>
      <c r="E275" s="121"/>
      <c r="F275" s="123" t="s">
        <v>7</v>
      </c>
      <c r="G275" s="124" t="s">
        <v>98</v>
      </c>
      <c r="H275" s="100"/>
      <c r="I275" s="100"/>
      <c r="J275" s="100"/>
      <c r="K275" s="100"/>
      <c r="L275" s="100"/>
      <c r="M275" s="100"/>
      <c r="N275" s="100"/>
      <c r="O275" s="100"/>
      <c r="P275" s="100"/>
      <c r="Q275" s="100"/>
      <c r="R275" s="100"/>
      <c r="S275" s="100"/>
      <c r="T275" s="100"/>
      <c r="U275" s="100"/>
      <c r="V275" s="100"/>
      <c r="W275" s="100"/>
      <c r="X275" s="100"/>
      <c r="Y275" s="100"/>
      <c r="Z275" s="100"/>
      <c r="AA275" s="100"/>
      <c r="AB275" s="100"/>
      <c r="AC275" s="100"/>
      <c r="AD275" s="100"/>
      <c r="AE275" s="100"/>
      <c r="AF275" s="100"/>
      <c r="AG275" s="100"/>
      <c r="AH275" s="100"/>
      <c r="AI275" s="100"/>
      <c r="AJ275" s="100"/>
      <c r="AK275" s="100"/>
      <c r="AL275" s="100"/>
      <c r="AM275" s="100"/>
      <c r="AN275" s="100"/>
      <c r="AO275" s="100"/>
      <c r="AP275" s="100"/>
    </row>
    <row r="276" spans="2:42" x14ac:dyDescent="0.35">
      <c r="B276" s="100"/>
      <c r="C276" s="100"/>
      <c r="D276" s="100"/>
      <c r="E276" s="121"/>
      <c r="F276" s="125"/>
      <c r="G276" s="124" t="s">
        <v>99</v>
      </c>
      <c r="H276" s="100"/>
      <c r="I276" s="100"/>
      <c r="J276" s="100"/>
      <c r="K276" s="100"/>
      <c r="L276" s="100"/>
      <c r="M276" s="100"/>
      <c r="N276" s="100"/>
      <c r="O276" s="100"/>
      <c r="P276" s="100"/>
      <c r="Q276" s="100"/>
      <c r="R276" s="100"/>
      <c r="S276" s="100"/>
      <c r="T276" s="100"/>
      <c r="U276" s="100"/>
      <c r="V276" s="100"/>
      <c r="W276" s="100"/>
      <c r="X276" s="100"/>
      <c r="Y276" s="100"/>
      <c r="Z276" s="100"/>
      <c r="AA276" s="100"/>
      <c r="AB276" s="100"/>
      <c r="AC276" s="100"/>
      <c r="AD276" s="100"/>
      <c r="AE276" s="100"/>
      <c r="AF276" s="100"/>
      <c r="AG276" s="100"/>
      <c r="AH276" s="100"/>
      <c r="AI276" s="100"/>
      <c r="AJ276" s="100"/>
      <c r="AK276" s="100"/>
      <c r="AL276" s="100"/>
      <c r="AM276" s="100"/>
      <c r="AN276" s="100"/>
      <c r="AO276" s="100"/>
      <c r="AP276" s="100"/>
    </row>
    <row r="277" spans="2:42" x14ac:dyDescent="0.35">
      <c r="B277" s="100"/>
      <c r="C277" s="100"/>
      <c r="D277" s="100"/>
      <c r="E277" s="121"/>
      <c r="F277" s="123" t="s">
        <v>7</v>
      </c>
      <c r="G277" s="124" t="s">
        <v>100</v>
      </c>
      <c r="H277" s="100"/>
      <c r="I277" s="100"/>
      <c r="J277" s="100"/>
      <c r="K277" s="100"/>
      <c r="L277" s="100"/>
      <c r="M277" s="100"/>
      <c r="N277" s="100"/>
      <c r="O277" s="100"/>
      <c r="P277" s="100"/>
      <c r="Q277" s="100"/>
      <c r="R277" s="100"/>
      <c r="S277" s="100"/>
      <c r="T277" s="100"/>
      <c r="U277" s="100"/>
      <c r="V277" s="100"/>
      <c r="W277" s="100"/>
      <c r="X277" s="100"/>
      <c r="Y277" s="100"/>
      <c r="Z277" s="100"/>
      <c r="AA277" s="100"/>
      <c r="AB277" s="100"/>
      <c r="AC277" s="100"/>
      <c r="AD277" s="100"/>
      <c r="AE277" s="100"/>
      <c r="AF277" s="100"/>
      <c r="AG277" s="100"/>
      <c r="AH277" s="100"/>
      <c r="AI277" s="100"/>
      <c r="AJ277" s="100"/>
      <c r="AK277" s="100"/>
      <c r="AL277" s="100"/>
      <c r="AM277" s="100"/>
      <c r="AN277" s="100"/>
      <c r="AO277" s="100"/>
      <c r="AP277" s="100"/>
    </row>
    <row r="278" spans="2:42" x14ac:dyDescent="0.35">
      <c r="B278" s="100"/>
      <c r="C278" s="100"/>
      <c r="D278" s="100"/>
      <c r="E278" s="121"/>
      <c r="F278" s="125"/>
      <c r="G278" s="124" t="s">
        <v>762</v>
      </c>
      <c r="H278" s="100"/>
      <c r="I278" s="100"/>
      <c r="J278" s="100"/>
      <c r="K278" s="100"/>
      <c r="L278" s="100"/>
      <c r="M278" s="100"/>
      <c r="N278" s="100"/>
      <c r="O278" s="100"/>
      <c r="P278" s="100"/>
      <c r="Q278" s="100"/>
      <c r="R278" s="100"/>
      <c r="S278" s="100"/>
      <c r="T278" s="100"/>
      <c r="U278" s="100"/>
      <c r="V278" s="100"/>
      <c r="W278" s="100"/>
      <c r="X278" s="100"/>
      <c r="Y278" s="100"/>
      <c r="Z278" s="100"/>
      <c r="AA278" s="100"/>
      <c r="AB278" s="100"/>
      <c r="AC278" s="100"/>
      <c r="AD278" s="100"/>
      <c r="AE278" s="100"/>
      <c r="AF278" s="100"/>
      <c r="AG278" s="100"/>
      <c r="AH278" s="100"/>
      <c r="AI278" s="100"/>
      <c r="AJ278" s="100"/>
      <c r="AK278" s="100"/>
      <c r="AL278" s="100"/>
      <c r="AM278" s="100"/>
      <c r="AN278" s="100"/>
      <c r="AO278" s="100"/>
      <c r="AP278" s="100"/>
    </row>
    <row r="279" spans="2:42" ht="6.65" customHeight="1" x14ac:dyDescent="0.35">
      <c r="B279" s="100"/>
      <c r="C279" s="100"/>
      <c r="D279" s="100"/>
      <c r="E279" s="121"/>
      <c r="F279" s="125"/>
      <c r="G279" s="126"/>
      <c r="H279" s="100"/>
      <c r="I279" s="100"/>
      <c r="J279" s="100"/>
      <c r="K279" s="100"/>
      <c r="L279" s="100"/>
      <c r="M279" s="100"/>
      <c r="N279" s="100"/>
      <c r="O279" s="100"/>
      <c r="P279" s="100"/>
      <c r="Q279" s="100"/>
      <c r="R279" s="100"/>
      <c r="S279" s="100"/>
      <c r="T279" s="100"/>
      <c r="U279" s="100"/>
      <c r="V279" s="100"/>
      <c r="W279" s="100"/>
      <c r="X279" s="100"/>
      <c r="Y279" s="100"/>
      <c r="Z279" s="100"/>
      <c r="AA279" s="100"/>
      <c r="AB279" s="100"/>
      <c r="AC279" s="100"/>
      <c r="AD279" s="100"/>
      <c r="AE279" s="100"/>
      <c r="AF279" s="100"/>
      <c r="AG279" s="100"/>
      <c r="AH279" s="100"/>
      <c r="AI279" s="100"/>
      <c r="AJ279" s="100"/>
      <c r="AK279" s="100"/>
      <c r="AL279" s="100"/>
      <c r="AM279" s="100"/>
      <c r="AN279" s="100"/>
      <c r="AO279" s="100"/>
      <c r="AP279" s="100"/>
    </row>
    <row r="280" spans="2:42" x14ac:dyDescent="0.35">
      <c r="B280" s="100"/>
      <c r="C280" s="100"/>
      <c r="D280" s="100"/>
      <c r="E280" s="121" t="s">
        <v>101</v>
      </c>
      <c r="F280" s="122" t="s">
        <v>102</v>
      </c>
      <c r="G280" s="100"/>
      <c r="H280" s="100"/>
      <c r="I280" s="100"/>
      <c r="J280" s="100"/>
      <c r="K280" s="100"/>
      <c r="L280" s="100"/>
      <c r="M280" s="100"/>
      <c r="N280" s="100"/>
      <c r="O280" s="100"/>
      <c r="P280" s="100"/>
      <c r="Q280" s="100"/>
      <c r="R280" s="100"/>
      <c r="S280" s="100"/>
      <c r="T280" s="100"/>
      <c r="U280" s="100"/>
      <c r="V280" s="100"/>
      <c r="W280" s="100"/>
      <c r="X280" s="100"/>
      <c r="Y280" s="100"/>
      <c r="Z280" s="100"/>
      <c r="AA280" s="100"/>
      <c r="AB280" s="100"/>
      <c r="AC280" s="100"/>
      <c r="AD280" s="100"/>
      <c r="AE280" s="100"/>
      <c r="AF280" s="100"/>
      <c r="AG280" s="100"/>
      <c r="AH280" s="100"/>
      <c r="AI280" s="100"/>
      <c r="AJ280" s="100"/>
      <c r="AK280" s="100"/>
      <c r="AL280" s="100"/>
      <c r="AM280" s="100"/>
      <c r="AN280" s="100"/>
      <c r="AO280" s="100"/>
      <c r="AP280" s="100"/>
    </row>
    <row r="281" spans="2:42" x14ac:dyDescent="0.35">
      <c r="B281" s="100"/>
      <c r="C281" s="100"/>
      <c r="D281" s="100"/>
      <c r="E281" s="121"/>
      <c r="F281" s="123" t="s">
        <v>7</v>
      </c>
      <c r="G281" s="124" t="s">
        <v>763</v>
      </c>
      <c r="H281" s="100"/>
      <c r="I281" s="100"/>
      <c r="J281" s="100"/>
      <c r="K281" s="100"/>
      <c r="L281" s="100"/>
      <c r="M281" s="100"/>
      <c r="N281" s="100"/>
      <c r="O281" s="100"/>
      <c r="P281" s="100"/>
      <c r="Q281" s="100"/>
      <c r="R281" s="100"/>
      <c r="S281" s="100"/>
      <c r="T281" s="100"/>
      <c r="U281" s="100"/>
      <c r="V281" s="100"/>
      <c r="W281" s="100"/>
      <c r="X281" s="100"/>
      <c r="Y281" s="100"/>
      <c r="Z281" s="100"/>
      <c r="AA281" s="100"/>
      <c r="AB281" s="100"/>
      <c r="AC281" s="100"/>
      <c r="AD281" s="100"/>
      <c r="AE281" s="100"/>
      <c r="AF281" s="100"/>
      <c r="AG281" s="100"/>
      <c r="AH281" s="100"/>
      <c r="AI281" s="100"/>
      <c r="AJ281" s="100"/>
      <c r="AK281" s="100"/>
      <c r="AL281" s="100"/>
      <c r="AM281" s="100"/>
      <c r="AN281" s="100"/>
      <c r="AO281" s="100"/>
      <c r="AP281" s="100"/>
    </row>
    <row r="282" spans="2:42" ht="6.65" customHeight="1" x14ac:dyDescent="0.35">
      <c r="B282" s="100"/>
      <c r="C282" s="100"/>
      <c r="D282" s="100"/>
      <c r="E282" s="121"/>
      <c r="F282" s="125"/>
      <c r="G282" s="126"/>
      <c r="H282" s="100"/>
      <c r="I282" s="100"/>
      <c r="J282" s="100"/>
      <c r="K282" s="100"/>
      <c r="L282" s="100"/>
      <c r="M282" s="100"/>
      <c r="N282" s="100"/>
      <c r="O282" s="100"/>
      <c r="P282" s="100"/>
      <c r="Q282" s="100"/>
      <c r="R282" s="100"/>
      <c r="S282" s="100"/>
      <c r="T282" s="100"/>
      <c r="U282" s="100"/>
      <c r="V282" s="100"/>
      <c r="W282" s="100"/>
      <c r="X282" s="100"/>
      <c r="Y282" s="100"/>
      <c r="Z282" s="100"/>
      <c r="AA282" s="100"/>
      <c r="AB282" s="100"/>
      <c r="AC282" s="100"/>
      <c r="AD282" s="100"/>
      <c r="AE282" s="100"/>
      <c r="AF282" s="100"/>
      <c r="AG282" s="100"/>
      <c r="AH282" s="100"/>
      <c r="AI282" s="100"/>
      <c r="AJ282" s="100"/>
      <c r="AK282" s="100"/>
      <c r="AL282" s="100"/>
      <c r="AM282" s="100"/>
      <c r="AN282" s="100"/>
      <c r="AO282" s="100"/>
      <c r="AP282" s="100"/>
    </row>
    <row r="283" spans="2:42" x14ac:dyDescent="0.35">
      <c r="B283" s="100"/>
      <c r="C283" s="100"/>
      <c r="D283" s="100"/>
      <c r="E283" s="121" t="s">
        <v>38</v>
      </c>
      <c r="F283" s="122" t="s">
        <v>103</v>
      </c>
      <c r="G283" s="100"/>
      <c r="H283" s="100"/>
      <c r="I283" s="100"/>
      <c r="J283" s="100"/>
      <c r="K283" s="100"/>
      <c r="L283" s="100"/>
      <c r="M283" s="100"/>
      <c r="N283" s="100"/>
      <c r="O283" s="100"/>
      <c r="P283" s="100"/>
      <c r="Q283" s="100"/>
      <c r="R283" s="100"/>
      <c r="S283" s="100"/>
      <c r="T283" s="100"/>
      <c r="U283" s="100"/>
      <c r="V283" s="100"/>
      <c r="W283" s="100"/>
      <c r="X283" s="100"/>
      <c r="Y283" s="100"/>
      <c r="Z283" s="100"/>
      <c r="AA283" s="100"/>
      <c r="AB283" s="100"/>
      <c r="AC283" s="100"/>
      <c r="AD283" s="100"/>
      <c r="AE283" s="100"/>
      <c r="AF283" s="100"/>
      <c r="AG283" s="100"/>
      <c r="AH283" s="100"/>
      <c r="AI283" s="100"/>
      <c r="AJ283" s="100"/>
      <c r="AK283" s="100"/>
      <c r="AL283" s="100"/>
      <c r="AM283" s="100"/>
      <c r="AN283" s="100"/>
      <c r="AO283" s="100"/>
      <c r="AP283" s="100"/>
    </row>
    <row r="284" spans="2:42" x14ac:dyDescent="0.35">
      <c r="B284" s="100"/>
      <c r="C284" s="100"/>
      <c r="D284" s="100"/>
      <c r="E284" s="137"/>
      <c r="F284" s="123" t="s">
        <v>7</v>
      </c>
      <c r="G284" s="124" t="s">
        <v>85</v>
      </c>
      <c r="H284" s="124"/>
      <c r="I284" s="100"/>
      <c r="J284" s="100"/>
      <c r="K284" s="100"/>
      <c r="L284" s="100"/>
      <c r="M284" s="100"/>
      <c r="N284" s="100"/>
      <c r="O284" s="100"/>
      <c r="P284" s="100"/>
      <c r="Q284" s="100"/>
      <c r="R284" s="100"/>
      <c r="S284" s="100"/>
      <c r="T284" s="100"/>
      <c r="U284" s="100"/>
      <c r="V284" s="100"/>
      <c r="W284" s="100"/>
      <c r="X284" s="100"/>
      <c r="Y284" s="100"/>
      <c r="Z284" s="100"/>
      <c r="AA284" s="100"/>
      <c r="AB284" s="100"/>
      <c r="AC284" s="100"/>
      <c r="AD284" s="100"/>
      <c r="AE284" s="100"/>
      <c r="AF284" s="100"/>
      <c r="AG284" s="100"/>
      <c r="AH284" s="100"/>
      <c r="AI284" s="100"/>
      <c r="AJ284" s="100"/>
      <c r="AK284" s="100"/>
      <c r="AL284" s="100"/>
      <c r="AM284" s="100"/>
      <c r="AN284" s="100"/>
      <c r="AO284" s="100"/>
      <c r="AP284" s="100"/>
    </row>
    <row r="285" spans="2:42" x14ac:dyDescent="0.35">
      <c r="B285" s="100"/>
      <c r="C285" s="100"/>
      <c r="D285" s="100"/>
      <c r="E285" s="137"/>
      <c r="F285" s="124"/>
      <c r="G285" s="123" t="s">
        <v>7</v>
      </c>
      <c r="H285" s="124" t="s">
        <v>86</v>
      </c>
      <c r="I285" s="100"/>
      <c r="J285" s="100"/>
      <c r="K285" s="100"/>
      <c r="L285" s="100"/>
      <c r="M285" s="100"/>
      <c r="N285" s="100"/>
      <c r="O285" s="100"/>
      <c r="P285" s="100"/>
      <c r="Q285" s="100"/>
      <c r="R285" s="100"/>
      <c r="S285" s="100"/>
      <c r="T285" s="100"/>
      <c r="U285" s="100"/>
      <c r="V285" s="100"/>
      <c r="W285" s="100"/>
      <c r="X285" s="100"/>
      <c r="Y285" s="100"/>
      <c r="Z285" s="100"/>
      <c r="AA285" s="100"/>
      <c r="AB285" s="100"/>
      <c r="AC285" s="100"/>
      <c r="AD285" s="100"/>
      <c r="AE285" s="100"/>
      <c r="AF285" s="100"/>
      <c r="AG285" s="100"/>
      <c r="AH285" s="100"/>
      <c r="AI285" s="100"/>
      <c r="AJ285" s="100"/>
      <c r="AK285" s="100"/>
      <c r="AL285" s="100"/>
      <c r="AM285" s="100"/>
      <c r="AN285" s="100"/>
      <c r="AO285" s="100"/>
      <c r="AP285" s="100"/>
    </row>
    <row r="286" spans="2:42" x14ac:dyDescent="0.35">
      <c r="B286" s="100"/>
      <c r="C286" s="100"/>
      <c r="D286" s="100"/>
      <c r="E286" s="137"/>
      <c r="F286" s="124"/>
      <c r="G286" s="123" t="s">
        <v>7</v>
      </c>
      <c r="H286" s="124" t="s">
        <v>89</v>
      </c>
      <c r="I286" s="100"/>
      <c r="J286" s="100"/>
      <c r="K286" s="100"/>
      <c r="L286" s="100"/>
      <c r="M286" s="100"/>
      <c r="N286" s="100"/>
      <c r="O286" s="100"/>
      <c r="P286" s="100"/>
      <c r="Q286" s="100"/>
      <c r="R286" s="100"/>
      <c r="S286" s="100"/>
      <c r="T286" s="100"/>
      <c r="U286" s="100"/>
      <c r="V286" s="100"/>
      <c r="W286" s="100"/>
      <c r="X286" s="100"/>
      <c r="Y286" s="100"/>
      <c r="Z286" s="100"/>
      <c r="AA286" s="100"/>
      <c r="AB286" s="100"/>
      <c r="AC286" s="100"/>
      <c r="AD286" s="100"/>
      <c r="AE286" s="100"/>
      <c r="AF286" s="100"/>
      <c r="AG286" s="100"/>
      <c r="AH286" s="100"/>
      <c r="AI286" s="100"/>
      <c r="AJ286" s="100"/>
      <c r="AK286" s="100"/>
      <c r="AL286" s="100"/>
      <c r="AM286" s="100"/>
      <c r="AN286" s="100"/>
      <c r="AO286" s="100"/>
      <c r="AP286" s="100"/>
    </row>
    <row r="287" spans="2:42" x14ac:dyDescent="0.35">
      <c r="B287" s="100"/>
      <c r="C287" s="100"/>
      <c r="D287" s="100"/>
      <c r="E287" s="137"/>
      <c r="F287" s="124"/>
      <c r="G287" s="123" t="s">
        <v>7</v>
      </c>
      <c r="H287" s="124" t="s">
        <v>90</v>
      </c>
      <c r="I287" s="100"/>
      <c r="J287" s="100"/>
      <c r="K287" s="100"/>
      <c r="L287" s="100"/>
      <c r="M287" s="100"/>
      <c r="N287" s="100"/>
      <c r="O287" s="100"/>
      <c r="P287" s="100"/>
      <c r="Q287" s="100"/>
      <c r="R287" s="100"/>
      <c r="S287" s="100"/>
      <c r="T287" s="100"/>
      <c r="U287" s="100"/>
      <c r="V287" s="100"/>
      <c r="W287" s="100"/>
      <c r="X287" s="100"/>
      <c r="Y287" s="100"/>
      <c r="Z287" s="100"/>
      <c r="AA287" s="100"/>
      <c r="AB287" s="100"/>
      <c r="AC287" s="100"/>
      <c r="AD287" s="100"/>
      <c r="AE287" s="100"/>
      <c r="AF287" s="100"/>
      <c r="AG287" s="100"/>
      <c r="AH287" s="100"/>
      <c r="AI287" s="100"/>
      <c r="AJ287" s="100"/>
      <c r="AK287" s="100"/>
      <c r="AL287" s="100"/>
      <c r="AM287" s="100"/>
      <c r="AN287" s="100"/>
      <c r="AO287" s="100"/>
      <c r="AP287" s="100"/>
    </row>
    <row r="288" spans="2:42" x14ac:dyDescent="0.35">
      <c r="B288" s="100"/>
      <c r="C288" s="100"/>
      <c r="D288" s="100"/>
      <c r="E288" s="137"/>
      <c r="F288" s="124"/>
      <c r="G288" s="123" t="s">
        <v>7</v>
      </c>
      <c r="H288" s="124" t="s">
        <v>91</v>
      </c>
      <c r="I288" s="100"/>
      <c r="J288" s="100"/>
      <c r="K288" s="100"/>
      <c r="L288" s="100"/>
      <c r="M288" s="100"/>
      <c r="N288" s="100"/>
      <c r="O288" s="100"/>
      <c r="P288" s="100"/>
      <c r="Q288" s="100"/>
      <c r="R288" s="100"/>
      <c r="S288" s="100"/>
      <c r="T288" s="100"/>
      <c r="U288" s="100"/>
      <c r="V288" s="100"/>
      <c r="W288" s="100"/>
      <c r="X288" s="100"/>
      <c r="Y288" s="100"/>
      <c r="Z288" s="100"/>
      <c r="AA288" s="100"/>
      <c r="AB288" s="100"/>
      <c r="AC288" s="100"/>
      <c r="AD288" s="100"/>
      <c r="AE288" s="100"/>
      <c r="AF288" s="100"/>
      <c r="AG288" s="100"/>
      <c r="AH288" s="100"/>
      <c r="AI288" s="100"/>
      <c r="AJ288" s="100"/>
      <c r="AK288" s="100"/>
      <c r="AL288" s="100"/>
      <c r="AM288" s="100"/>
      <c r="AN288" s="100"/>
      <c r="AO288" s="100"/>
      <c r="AP288" s="100"/>
    </row>
    <row r="289" spans="2:42" x14ac:dyDescent="0.35">
      <c r="B289" s="100"/>
      <c r="C289" s="100"/>
      <c r="D289" s="100"/>
      <c r="E289" s="137"/>
      <c r="F289" s="124"/>
      <c r="G289" s="124"/>
      <c r="H289" s="123" t="s">
        <v>60</v>
      </c>
      <c r="I289" s="124" t="s">
        <v>92</v>
      </c>
      <c r="J289" s="100"/>
      <c r="K289" s="100"/>
      <c r="L289" s="100"/>
      <c r="M289" s="100"/>
      <c r="N289" s="100"/>
      <c r="O289" s="100"/>
      <c r="P289" s="100"/>
      <c r="Q289" s="100"/>
      <c r="R289" s="100"/>
      <c r="S289" s="100"/>
      <c r="T289" s="100"/>
      <c r="U289" s="100"/>
      <c r="V289" s="100"/>
      <c r="W289" s="100"/>
      <c r="X289" s="100"/>
      <c r="Y289" s="100"/>
      <c r="Z289" s="100"/>
      <c r="AA289" s="100"/>
      <c r="AB289" s="100"/>
      <c r="AC289" s="100"/>
      <c r="AD289" s="100"/>
      <c r="AE289" s="100"/>
      <c r="AF289" s="100"/>
      <c r="AG289" s="100"/>
      <c r="AH289" s="100"/>
      <c r="AI289" s="100"/>
      <c r="AJ289" s="100"/>
      <c r="AK289" s="100"/>
      <c r="AL289" s="100"/>
      <c r="AM289" s="100"/>
      <c r="AN289" s="100"/>
      <c r="AO289" s="100"/>
      <c r="AP289" s="100"/>
    </row>
    <row r="290" spans="2:42" x14ac:dyDescent="0.35">
      <c r="B290" s="100"/>
      <c r="C290" s="100"/>
      <c r="D290" s="100"/>
      <c r="E290" s="137"/>
      <c r="F290" s="124"/>
      <c r="G290" s="124"/>
      <c r="H290" s="124"/>
      <c r="I290" s="124" t="s">
        <v>93</v>
      </c>
      <c r="J290" s="100"/>
      <c r="K290" s="100"/>
      <c r="L290" s="100"/>
      <c r="M290" s="100"/>
      <c r="N290" s="100"/>
      <c r="O290" s="100"/>
      <c r="P290" s="100"/>
      <c r="Q290" s="100"/>
      <c r="R290" s="100"/>
      <c r="S290" s="100"/>
      <c r="T290" s="100"/>
      <c r="U290" s="100"/>
      <c r="V290" s="100"/>
      <c r="W290" s="100"/>
      <c r="X290" s="100"/>
      <c r="Y290" s="100"/>
      <c r="Z290" s="100"/>
      <c r="AA290" s="100"/>
      <c r="AB290" s="100"/>
      <c r="AC290" s="100"/>
      <c r="AD290" s="100"/>
      <c r="AE290" s="100"/>
      <c r="AF290" s="100"/>
      <c r="AG290" s="100"/>
      <c r="AH290" s="100"/>
      <c r="AI290" s="100"/>
      <c r="AJ290" s="100"/>
      <c r="AK290" s="100"/>
      <c r="AL290" s="100"/>
      <c r="AM290" s="100"/>
      <c r="AN290" s="100"/>
      <c r="AO290" s="100"/>
      <c r="AP290" s="100"/>
    </row>
    <row r="291" spans="2:42" x14ac:dyDescent="0.35">
      <c r="B291" s="100"/>
      <c r="C291" s="100"/>
      <c r="D291" s="100"/>
      <c r="E291" s="137"/>
      <c r="F291" s="124"/>
      <c r="G291" s="123" t="s">
        <v>7</v>
      </c>
      <c r="H291" s="124" t="s">
        <v>104</v>
      </c>
      <c r="I291" s="100"/>
      <c r="J291" s="100"/>
      <c r="K291" s="100"/>
      <c r="L291" s="100"/>
      <c r="M291" s="100"/>
      <c r="N291" s="100"/>
      <c r="O291" s="100"/>
      <c r="P291" s="100"/>
      <c r="Q291" s="100"/>
      <c r="R291" s="100"/>
      <c r="S291" s="100"/>
      <c r="T291" s="100"/>
      <c r="U291" s="100"/>
      <c r="V291" s="100"/>
      <c r="W291" s="100"/>
      <c r="X291" s="100"/>
      <c r="Y291" s="100"/>
      <c r="Z291" s="100"/>
      <c r="AA291" s="100"/>
      <c r="AB291" s="100"/>
      <c r="AC291" s="100"/>
      <c r="AD291" s="100"/>
      <c r="AE291" s="100"/>
      <c r="AF291" s="100"/>
      <c r="AG291" s="100"/>
      <c r="AH291" s="100"/>
      <c r="AI291" s="100"/>
      <c r="AJ291" s="100"/>
      <c r="AK291" s="100"/>
      <c r="AL291" s="100"/>
      <c r="AM291" s="100"/>
      <c r="AN291" s="100"/>
      <c r="AO291" s="100"/>
      <c r="AP291" s="100"/>
    </row>
    <row r="292" spans="2:42" x14ac:dyDescent="0.35">
      <c r="B292" s="100"/>
      <c r="C292" s="100"/>
      <c r="D292" s="100"/>
      <c r="E292" s="137"/>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c r="AB292" s="100"/>
      <c r="AC292" s="100"/>
      <c r="AD292" s="100"/>
      <c r="AE292" s="100"/>
      <c r="AF292" s="100"/>
      <c r="AG292" s="100"/>
      <c r="AH292" s="100"/>
      <c r="AI292" s="100"/>
      <c r="AJ292" s="100"/>
      <c r="AK292" s="100"/>
      <c r="AL292" s="100"/>
      <c r="AM292" s="100"/>
      <c r="AN292" s="100"/>
      <c r="AO292" s="100"/>
      <c r="AP292" s="100"/>
    </row>
    <row r="293" spans="2:42" x14ac:dyDescent="0.35">
      <c r="B293" s="100"/>
      <c r="C293" s="100"/>
      <c r="D293" s="100"/>
      <c r="E293" s="137"/>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c r="AB293" s="100"/>
      <c r="AC293" s="100"/>
      <c r="AD293" s="100"/>
      <c r="AE293" s="100"/>
      <c r="AF293" s="100"/>
      <c r="AG293" s="100"/>
      <c r="AH293" s="100"/>
      <c r="AI293" s="100"/>
      <c r="AJ293" s="100"/>
      <c r="AK293" s="100"/>
      <c r="AL293" s="100"/>
      <c r="AM293" s="100"/>
      <c r="AN293" s="100"/>
      <c r="AO293" s="100"/>
      <c r="AP293" s="100"/>
    </row>
    <row r="294" spans="2:42" x14ac:dyDescent="0.35">
      <c r="B294" s="100"/>
      <c r="C294" s="100"/>
      <c r="D294" s="100"/>
      <c r="E294" s="137"/>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c r="AB294" s="100"/>
      <c r="AC294" s="100"/>
      <c r="AD294" s="100"/>
      <c r="AE294" s="100"/>
      <c r="AF294" s="100"/>
      <c r="AG294" s="100"/>
      <c r="AH294" s="100"/>
      <c r="AI294" s="100"/>
      <c r="AJ294" s="100"/>
      <c r="AK294" s="100"/>
      <c r="AL294" s="100"/>
      <c r="AM294" s="100"/>
      <c r="AN294" s="100"/>
      <c r="AO294" s="100"/>
      <c r="AP294" s="100"/>
    </row>
    <row r="295" spans="2:42" x14ac:dyDescent="0.35">
      <c r="B295" s="100"/>
      <c r="C295" s="100"/>
      <c r="D295" s="100"/>
      <c r="E295" s="137"/>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c r="AB295" s="100"/>
      <c r="AC295" s="100"/>
      <c r="AD295" s="100"/>
      <c r="AE295" s="100"/>
      <c r="AF295" s="100"/>
      <c r="AG295" s="100"/>
      <c r="AH295" s="100"/>
      <c r="AI295" s="100"/>
      <c r="AJ295" s="100"/>
      <c r="AK295" s="100"/>
      <c r="AL295" s="100"/>
      <c r="AM295" s="100"/>
      <c r="AN295" s="100"/>
      <c r="AO295" s="100"/>
      <c r="AP295" s="100"/>
    </row>
    <row r="296" spans="2:42" x14ac:dyDescent="0.35">
      <c r="B296" s="100"/>
      <c r="C296" s="100"/>
      <c r="D296" s="100"/>
      <c r="E296" s="137"/>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c r="AB296" s="100"/>
      <c r="AC296" s="100"/>
      <c r="AD296" s="100"/>
      <c r="AE296" s="100"/>
      <c r="AF296" s="100"/>
      <c r="AG296" s="100"/>
      <c r="AH296" s="100"/>
      <c r="AI296" s="100"/>
      <c r="AJ296" s="100"/>
      <c r="AK296" s="100"/>
      <c r="AL296" s="100"/>
      <c r="AM296" s="100"/>
      <c r="AN296" s="100"/>
      <c r="AO296" s="100"/>
      <c r="AP296" s="100"/>
    </row>
    <row r="297" spans="2:42" x14ac:dyDescent="0.35">
      <c r="B297" s="100"/>
      <c r="C297" s="100"/>
      <c r="D297" s="100"/>
      <c r="E297" s="137"/>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c r="AB297" s="100"/>
      <c r="AC297" s="100"/>
      <c r="AD297" s="100"/>
      <c r="AE297" s="100"/>
      <c r="AF297" s="100"/>
      <c r="AG297" s="100"/>
      <c r="AH297" s="100"/>
      <c r="AI297" s="100"/>
      <c r="AJ297" s="100"/>
      <c r="AK297" s="100"/>
      <c r="AL297" s="100"/>
      <c r="AM297" s="100"/>
      <c r="AN297" s="100"/>
      <c r="AO297" s="100"/>
      <c r="AP297" s="100"/>
    </row>
    <row r="298" spans="2:42" x14ac:dyDescent="0.35">
      <c r="B298" s="100"/>
      <c r="C298" s="100"/>
      <c r="D298" s="100"/>
      <c r="E298" s="137"/>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c r="AB298" s="100"/>
      <c r="AC298" s="100"/>
      <c r="AD298" s="100"/>
      <c r="AE298" s="100"/>
      <c r="AF298" s="100"/>
      <c r="AG298" s="100"/>
      <c r="AH298" s="100"/>
      <c r="AI298" s="100"/>
      <c r="AJ298" s="100"/>
      <c r="AK298" s="100"/>
      <c r="AL298" s="100"/>
      <c r="AM298" s="100"/>
      <c r="AN298" s="100"/>
      <c r="AO298" s="100"/>
      <c r="AP298" s="100"/>
    </row>
    <row r="299" spans="2:42" x14ac:dyDescent="0.35">
      <c r="B299" s="100"/>
      <c r="C299" s="100"/>
      <c r="D299" s="100"/>
      <c r="E299" s="137"/>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c r="AB299" s="100"/>
      <c r="AC299" s="100"/>
      <c r="AD299" s="100"/>
      <c r="AE299" s="100"/>
      <c r="AF299" s="100"/>
      <c r="AG299" s="100"/>
      <c r="AH299" s="100"/>
      <c r="AI299" s="100"/>
      <c r="AJ299" s="100"/>
      <c r="AK299" s="100"/>
      <c r="AL299" s="100"/>
      <c r="AM299" s="100"/>
      <c r="AN299" s="100"/>
      <c r="AO299" s="100"/>
      <c r="AP299" s="100"/>
    </row>
    <row r="300" spans="2:42" x14ac:dyDescent="0.35">
      <c r="B300" s="100"/>
      <c r="C300" s="100"/>
      <c r="D300" s="100"/>
      <c r="E300" s="137"/>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c r="AB300" s="100"/>
      <c r="AC300" s="100"/>
      <c r="AD300" s="100"/>
      <c r="AE300" s="100"/>
      <c r="AF300" s="100"/>
      <c r="AG300" s="100"/>
      <c r="AH300" s="100"/>
      <c r="AI300" s="100"/>
      <c r="AJ300" s="100"/>
      <c r="AK300" s="100"/>
      <c r="AL300" s="100"/>
      <c r="AM300" s="100"/>
      <c r="AN300" s="100"/>
      <c r="AO300" s="100"/>
      <c r="AP300" s="100"/>
    </row>
    <row r="301" spans="2:42" x14ac:dyDescent="0.35">
      <c r="B301" s="100"/>
      <c r="C301" s="100"/>
      <c r="D301" s="100"/>
      <c r="E301" s="137"/>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c r="AB301" s="100"/>
      <c r="AC301" s="100"/>
      <c r="AD301" s="100"/>
      <c r="AE301" s="100"/>
      <c r="AF301" s="100"/>
      <c r="AG301" s="100"/>
      <c r="AH301" s="100"/>
      <c r="AI301" s="100"/>
      <c r="AJ301" s="100"/>
      <c r="AK301" s="100"/>
      <c r="AL301" s="100"/>
      <c r="AM301" s="100"/>
      <c r="AN301" s="100"/>
      <c r="AO301" s="100"/>
      <c r="AP301" s="100"/>
    </row>
    <row r="302" spans="2:42" x14ac:dyDescent="0.35">
      <c r="B302" s="100"/>
      <c r="C302" s="100"/>
      <c r="D302" s="119" t="s">
        <v>105</v>
      </c>
      <c r="E302" s="120"/>
      <c r="F302" s="120"/>
      <c r="G302" s="120"/>
      <c r="H302" s="120"/>
      <c r="I302" s="120"/>
      <c r="J302" s="120"/>
      <c r="K302" s="120"/>
      <c r="L302" s="120"/>
      <c r="M302" s="120"/>
      <c r="N302" s="120"/>
      <c r="O302" s="120"/>
      <c r="P302" s="120"/>
      <c r="Q302" s="120"/>
      <c r="R302" s="120"/>
      <c r="S302" s="120"/>
      <c r="T302" s="120"/>
      <c r="U302" s="120"/>
      <c r="V302" s="120"/>
      <c r="W302" s="120"/>
      <c r="X302" s="120"/>
      <c r="Y302" s="120"/>
      <c r="Z302" s="120"/>
      <c r="AA302" s="120"/>
      <c r="AB302" s="120"/>
      <c r="AC302" s="120"/>
      <c r="AD302" s="120"/>
      <c r="AE302" s="120"/>
      <c r="AF302" s="120"/>
      <c r="AG302" s="120"/>
      <c r="AH302" s="120"/>
      <c r="AI302" s="120"/>
      <c r="AJ302" s="120"/>
      <c r="AK302" s="120"/>
      <c r="AL302" s="120"/>
      <c r="AM302" s="120"/>
      <c r="AN302" s="120"/>
      <c r="AO302" s="120"/>
      <c r="AP302" s="100"/>
    </row>
    <row r="303" spans="2:42" ht="6.65" customHeight="1" x14ac:dyDescent="0.35">
      <c r="B303" s="100"/>
      <c r="C303" s="100"/>
      <c r="D303" s="141"/>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c r="AB303" s="100"/>
      <c r="AC303" s="100"/>
      <c r="AD303" s="100"/>
      <c r="AE303" s="100"/>
      <c r="AF303" s="100"/>
      <c r="AG303" s="100"/>
      <c r="AH303" s="100"/>
      <c r="AI303" s="100"/>
      <c r="AJ303" s="100"/>
      <c r="AK303" s="100"/>
      <c r="AL303" s="100"/>
      <c r="AM303" s="100"/>
      <c r="AN303" s="100"/>
      <c r="AO303" s="100"/>
      <c r="AP303" s="100"/>
    </row>
    <row r="304" spans="2:42" x14ac:dyDescent="0.35">
      <c r="B304" s="100"/>
      <c r="C304" s="100"/>
      <c r="D304" s="100"/>
      <c r="E304" s="137" t="s">
        <v>33</v>
      </c>
      <c r="F304" s="122" t="s">
        <v>106</v>
      </c>
      <c r="G304" s="100"/>
      <c r="H304" s="100"/>
      <c r="I304" s="100"/>
      <c r="J304" s="100"/>
      <c r="K304" s="100"/>
      <c r="L304" s="100"/>
      <c r="M304" s="100"/>
      <c r="N304" s="100"/>
      <c r="O304" s="100"/>
      <c r="P304" s="100"/>
      <c r="Q304" s="100"/>
      <c r="R304" s="100"/>
      <c r="S304" s="100"/>
      <c r="T304" s="100"/>
      <c r="U304" s="100"/>
      <c r="V304" s="100"/>
      <c r="W304" s="100"/>
      <c r="X304" s="100"/>
      <c r="Y304" s="100"/>
      <c r="Z304" s="100"/>
      <c r="AA304" s="100"/>
      <c r="AB304" s="100"/>
      <c r="AC304" s="100"/>
      <c r="AD304" s="100"/>
      <c r="AE304" s="100"/>
      <c r="AF304" s="100"/>
      <c r="AG304" s="100"/>
      <c r="AH304" s="100"/>
      <c r="AI304" s="100"/>
      <c r="AJ304" s="100"/>
      <c r="AK304" s="100"/>
      <c r="AL304" s="100"/>
      <c r="AM304" s="100"/>
      <c r="AN304" s="100"/>
      <c r="AO304" s="100"/>
      <c r="AP304" s="100"/>
    </row>
    <row r="305" spans="2:42" x14ac:dyDescent="0.35">
      <c r="B305" s="100"/>
      <c r="C305" s="100"/>
      <c r="D305" s="100"/>
      <c r="E305" s="137"/>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c r="AB305" s="100"/>
      <c r="AC305" s="100"/>
      <c r="AD305" s="100"/>
      <c r="AE305" s="100"/>
      <c r="AF305" s="100"/>
      <c r="AG305" s="100"/>
      <c r="AH305" s="100"/>
      <c r="AI305" s="100"/>
      <c r="AJ305" s="100"/>
      <c r="AK305" s="100"/>
      <c r="AL305" s="100"/>
      <c r="AM305" s="100"/>
      <c r="AN305" s="100"/>
      <c r="AO305" s="100"/>
      <c r="AP305" s="100"/>
    </row>
  </sheetData>
  <mergeCells count="10">
    <mergeCell ref="D30:K30"/>
    <mergeCell ref="L30:AN30"/>
    <mergeCell ref="D31:K31"/>
    <mergeCell ref="D32:K32"/>
    <mergeCell ref="D27:K27"/>
    <mergeCell ref="L27:AN27"/>
    <mergeCell ref="D28:K28"/>
    <mergeCell ref="L28:AN28"/>
    <mergeCell ref="D29:K29"/>
    <mergeCell ref="L29:AN29"/>
  </mergeCells>
  <phoneticPr fontId="25"/>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0"/>
  <sheetViews>
    <sheetView tabSelected="1" zoomScale="85" zoomScaleNormal="85" workbookViewId="0">
      <selection activeCell="G90" sqref="G90"/>
    </sheetView>
  </sheetViews>
  <sheetFormatPr defaultColWidth="8.85546875" defaultRowHeight="22" x14ac:dyDescent="0.35"/>
  <cols>
    <col min="1" max="1" width="2.35546875" style="15" customWidth="1"/>
    <col min="2" max="2" width="44.140625" style="15" customWidth="1"/>
    <col min="3" max="3" width="5.35546875" style="15" customWidth="1"/>
    <col min="4" max="9" width="43.35546875" style="15" customWidth="1"/>
    <col min="10" max="10" width="43.35546875" style="17" customWidth="1"/>
    <col min="11" max="11" width="2.35546875" style="15" customWidth="1"/>
    <col min="12" max="16384" width="8.85546875" style="17"/>
  </cols>
  <sheetData>
    <row r="1" spans="2:17" ht="27" x14ac:dyDescent="0.35">
      <c r="L1" s="17" t="s">
        <v>107</v>
      </c>
      <c r="M1" s="17" t="s">
        <v>108</v>
      </c>
      <c r="N1" s="17" t="s">
        <v>109</v>
      </c>
    </row>
    <row r="2" spans="2:17" x14ac:dyDescent="0.35">
      <c r="B2" s="18" t="s">
        <v>110</v>
      </c>
      <c r="C2" s="46"/>
      <c r="D2" s="47" t="s">
        <v>53</v>
      </c>
      <c r="E2"/>
      <c r="L2" s="17" t="str">
        <f>IF(D2="","NG","OK")</f>
        <v>OK</v>
      </c>
      <c r="M2" s="17" t="s">
        <v>111</v>
      </c>
      <c r="N2" s="17" t="s">
        <v>111</v>
      </c>
    </row>
    <row r="3" spans="2:17" x14ac:dyDescent="0.35">
      <c r="B3" s="18" t="s">
        <v>112</v>
      </c>
      <c r="C3" s="46"/>
      <c r="D3" s="48">
        <v>20</v>
      </c>
      <c r="E3"/>
      <c r="L3" s="17" t="str">
        <f>IF(D3="","NG","OK")</f>
        <v>OK</v>
      </c>
      <c r="M3" s="17" t="str">
        <f>IFERROR(IF(AND(ISNUMBER(D3),D3=INT(D3),D3&gt;0,LEN(TEXT(D3,"0"))&lt;=3),"OK","NG"),"NG")</f>
        <v>OK</v>
      </c>
      <c r="N3" s="17" t="s">
        <v>111</v>
      </c>
    </row>
    <row r="4" spans="2:17" x14ac:dyDescent="0.35">
      <c r="B4" s="18" t="s">
        <v>113</v>
      </c>
      <c r="C4" s="19"/>
      <c r="D4" s="49" t="str">
        <f>IF(OR($D$2="",NOT(ISNUMBER($D3))),"",IF($D$2=リスト!$A$3,IF($D3&gt;=51,リスト!$F$6,IF($D3&gt;=21,リスト!$F$5,IF($D3&gt;=6,リスト!$F$4,IF($D3&gt;=1,リスト!$F$3,"")))),IF(OR($D$2=リスト!$A$4,$D$2=リスト!$A$5),IF($D3&gt;=101,リスト!$G$6,IF($D3&gt;=51,リスト!$G$5,IF($D3&gt;=21,リスト!$G$4,IF($D3&gt;=1,リスト!$G$3,"")))),"")))</f>
        <v>6～20人</v>
      </c>
      <c r="E4"/>
      <c r="L4" s="17" t="s">
        <v>111</v>
      </c>
      <c r="M4" s="17" t="str">
        <f>IF($D$2=リスト!$A$3,IF(OR($D4="",COUNTIF(リスト!$F$3:$F$6,$D4)&gt;0),"OK","NG"),IF(OR($D$2=リスト!$A$4,$D$2=リスト!$A$5),IF(OR($D4="",COUNTIF(リスト!$G$3:$G$6,$D4)&gt;0),"OK","NG"),"-"))</f>
        <v>OK</v>
      </c>
      <c r="N4" s="17" t="s">
        <v>111</v>
      </c>
    </row>
    <row r="5" spans="2:17" x14ac:dyDescent="0.35">
      <c r="B5" s="18" t="s">
        <v>114</v>
      </c>
      <c r="C5" s="46"/>
      <c r="D5" s="50" t="s">
        <v>115</v>
      </c>
      <c r="E5"/>
      <c r="L5" s="17" t="str">
        <f>IF(D5="","NG","OK")</f>
        <v>OK</v>
      </c>
      <c r="M5" s="17" t="s">
        <v>111</v>
      </c>
      <c r="N5" s="17" t="s">
        <v>111</v>
      </c>
    </row>
    <row r="6" spans="2:17" x14ac:dyDescent="0.35">
      <c r="B6" s="18" t="s">
        <v>116</v>
      </c>
      <c r="C6" s="46"/>
      <c r="D6" s="51" t="s">
        <v>117</v>
      </c>
      <c r="E6"/>
      <c r="J6" s="43" t="s">
        <v>118</v>
      </c>
      <c r="L6" s="17" t="str">
        <f>IF(OR(AND($D$2=リスト!$A$3,$D$5&lt;&gt;リスト!$B$4,OR($D$7=リスト!$D$3,$D$7="")),$D$2=リスト!$A$4,AND($D$2=リスト!$A$5,$D$5&lt;&gt;リスト!$B$4)),IF(D6="","NG","OK"),"-")</f>
        <v>OK</v>
      </c>
      <c r="M6" s="17" t="s">
        <v>111</v>
      </c>
      <c r="N6" s="17" t="str">
        <f>IF(OR(AND($D$2=リスト!$A$3,OR($D$5=リスト!$B$4,$D7=リスト!$D$4)),AND($D$2=リスト!$A$5,$D$5=リスト!$B$4)),IF($D6=リスト!$D$4,"NG","OK"),"-")</f>
        <v>-</v>
      </c>
    </row>
    <row r="7" spans="2:17" x14ac:dyDescent="0.35">
      <c r="B7" s="18" t="s">
        <v>119</v>
      </c>
      <c r="C7" s="46"/>
      <c r="D7" s="51" t="s">
        <v>117</v>
      </c>
      <c r="E7"/>
      <c r="J7" s="44" t="str">
        <f>IF(COUNTIF(L2:N11,"NG")+COUNTIF(L31:P90,"NG")+COUNTIF(L15:Q27,"NG")&gt;0,"NG","OK")</f>
        <v>OK</v>
      </c>
      <c r="L7" s="17" t="str">
        <f>IF(OR(AND($D$2=リスト!$A$3,$D$5&lt;&gt;リスト!$B$3,$D$5&lt;&gt;リスト!$B$4,OR($D$6=リスト!$D$3,$D$6="")),$D$2=リスト!$A$4),IF(D7="","NG","OK"),"-")</f>
        <v>OK</v>
      </c>
      <c r="M7" s="17" t="s">
        <v>111</v>
      </c>
      <c r="N7" s="17" t="str">
        <f>IF(OR(AND($D$2=リスト!$A$3,OR($D$5=リスト!$B$3,$D$5=リスト!$B$4,$D$6=リスト!$D$4)),$D$2=リスト!$A$5),IF($D$7=リスト!$D$4,"NG","OK"),"-")</f>
        <v>-</v>
      </c>
    </row>
    <row r="8" spans="2:17" ht="66" x14ac:dyDescent="0.35">
      <c r="B8" s="18" t="s">
        <v>753</v>
      </c>
      <c r="C8" s="46"/>
      <c r="D8" s="52">
        <v>27840000</v>
      </c>
      <c r="E8"/>
      <c r="J8" s="45" t="str">
        <f>IF($J$7="NG","※「はじめに」シートの3.①.⓫をご確認の上、入力内容に誤りがないかをご確認ください。","")</f>
        <v/>
      </c>
      <c r="L8" s="17" t="str">
        <f>IF(D8="","NG","OK")</f>
        <v>OK</v>
      </c>
      <c r="M8" s="17" t="str">
        <f>IF($D8="","OK",IF(ISNUMBER($D8),IF(AND($D8=INT($D8),$D8&gt;=0,LEN(TEXT($D8,"0"))&lt;=12),"OK","NG"),"NG"))</f>
        <v>OK</v>
      </c>
      <c r="N8" s="17" t="s">
        <v>111</v>
      </c>
    </row>
    <row r="9" spans="2:17" x14ac:dyDescent="0.35">
      <c r="B9" s="18" t="s">
        <v>120</v>
      </c>
      <c r="C9" s="19"/>
      <c r="D9" s="53">
        <f>IF($D$2="","",IF($D$2=リスト!$A$3,IF(OR($D$5=リスト!$B$3,$D$5=リスト!$B$4,$D$7=リスト!$D$4),リスト!$E$4,リスト!$E$3),IF($D$2=リスト!$A$4,IF($D$7=リスト!$D$4,リスト!$E$4,リスト!$E$3),IF($D$2=リスト!$A$5,リスト!$E$4,リスト!$E$3))))</f>
        <v>0.5</v>
      </c>
      <c r="L9" s="17" t="s">
        <v>111</v>
      </c>
      <c r="M9" s="17" t="s">
        <v>111</v>
      </c>
      <c r="N9" s="17" t="s">
        <v>111</v>
      </c>
    </row>
    <row r="10" spans="2:17" x14ac:dyDescent="0.35">
      <c r="B10" s="18" t="s">
        <v>121</v>
      </c>
      <c r="C10" s="19"/>
      <c r="D10" s="54">
        <f>IF($D$2&lt;&gt;"",IF($D$2=リスト!$A$3,リスト!$I$3,リスト!$L$3),"")</f>
        <v>1000000</v>
      </c>
      <c r="L10" s="17" t="s">
        <v>111</v>
      </c>
      <c r="M10" s="17" t="s">
        <v>111</v>
      </c>
      <c r="N10" s="17" t="s">
        <v>111</v>
      </c>
    </row>
    <row r="11" spans="2:17" x14ac:dyDescent="0.35">
      <c r="B11" s="18" t="s">
        <v>122</v>
      </c>
      <c r="C11" s="19"/>
      <c r="D11" s="55">
        <f>IF(OR($D$2="",$D$4=""),"",IFERROR(IF($D$2=リスト!$A$3,IF(OR($D$6=リスト!$D$3,$D$6=""),INDEX(リスト!$J$3:$J$6,MATCH($D$4,リスト!$F$3:$F$6,0)),IF($D$6=リスト!$D$4,INDEX(リスト!$K$3:$K$6,MATCH($D$4,リスト!$F$3:$F$6,0)),"")),IF(OR($D$2=リスト!$A$4,$D$2=リスト!$A$5),IF(OR($D$6=リスト!$D$3,$D$6=""),INDEX(リスト!$M$3:$M$6,MATCH($D$4,リスト!$G$3:$G$6,0)),IF($D$6=リスト!$D$4,INDEX(リスト!$N$3:$N$6,MATCH($D$4,リスト!$G$3:$G$6,0)),"")),"")),""))</f>
        <v>10000000</v>
      </c>
      <c r="L11" s="17" t="s">
        <v>111</v>
      </c>
      <c r="M11" s="17" t="s">
        <v>111</v>
      </c>
      <c r="N11" s="17" t="s">
        <v>111</v>
      </c>
    </row>
    <row r="12" spans="2:17" x14ac:dyDescent="0.35">
      <c r="B12" s="17"/>
      <c r="C12" s="17"/>
      <c r="D12" s="17"/>
      <c r="H12" s="15" t="s">
        <v>754</v>
      </c>
    </row>
    <row r="13" spans="2:17" x14ac:dyDescent="0.35">
      <c r="D13" s="18" t="s">
        <v>123</v>
      </c>
      <c r="E13" s="19"/>
      <c r="F13" s="19"/>
      <c r="G13" s="19"/>
      <c r="H13" s="19"/>
      <c r="I13" s="20"/>
    </row>
    <row r="14" spans="2:17" ht="44" x14ac:dyDescent="0.35">
      <c r="B14" s="18" t="s">
        <v>124</v>
      </c>
      <c r="C14" s="20"/>
      <c r="D14" s="56" t="s">
        <v>125</v>
      </c>
      <c r="E14" s="57" t="s">
        <v>126</v>
      </c>
      <c r="F14" s="57" t="s">
        <v>127</v>
      </c>
      <c r="G14" s="57" t="s">
        <v>128</v>
      </c>
      <c r="H14" s="57" t="s">
        <v>129</v>
      </c>
      <c r="I14" s="57" t="s">
        <v>130</v>
      </c>
      <c r="L14" s="17" t="s">
        <v>107</v>
      </c>
      <c r="N14" s="17" t="s">
        <v>131</v>
      </c>
      <c r="O14" s="17" t="s">
        <v>108</v>
      </c>
      <c r="P14" s="17" t="s">
        <v>132</v>
      </c>
      <c r="Q14" s="17" t="s">
        <v>109</v>
      </c>
    </row>
    <row r="15" spans="2:17" ht="66" x14ac:dyDescent="0.35">
      <c r="B15" s="26" t="s">
        <v>133</v>
      </c>
      <c r="C15" s="58"/>
      <c r="D15" s="59">
        <v>3</v>
      </c>
      <c r="E15" s="60">
        <f>SUM(E31:E35)</f>
        <v>15950000</v>
      </c>
      <c r="F15" s="60">
        <f>SUM(F31:F35)</f>
        <v>14500000</v>
      </c>
      <c r="G15" s="61">
        <f>SUM(G31:G35)</f>
        <v>7250000</v>
      </c>
      <c r="H15" s="75" t="s">
        <v>755</v>
      </c>
      <c r="I15" s="35" t="s">
        <v>756</v>
      </c>
      <c r="L15" s="17" t="str">
        <f>IF(IF($D$2=リスト!$A$3,NOT(OR($B15=$B$16,$B15=$B$25,$B15=$B$26)),IF($D$2=リスト!$A$4,NOT(OR($B15=$B$25,$B15=$B$26)),IF($D$2=リスト!$A$5,TRUE,FALSE))),IF($D15&lt;&gt;"","OK","NG"),"-")</f>
        <v>OK</v>
      </c>
      <c r="M15" s="17" t="str">
        <f>IF($F15&gt;0,IF(OR($H15="",$I15=""),"NG","OK"),"-")</f>
        <v>OK</v>
      </c>
      <c r="N15" s="17" t="str">
        <f>IF(IF($D$2=リスト!$A$3,$B15=$B$15,IF(OR($D$2=リスト!$A$4,$D$2=リスト!$A$5),OR($B15=$B$15,$B15=$B$16),FALSE)),IF(IF($D$2=リスト!$A$3,AND($D$15&lt;&gt;"",$D$15&lt;&gt;0),IF(OR($D$2=リスト!$A$4,$D$2=リスト!$A$5),OR(AND($D$15&lt;&gt;"",$D$15&lt;&gt;0),AND($D$16&lt;&gt;"",$D$16&lt;&gt;0)),FALSE)),"OK","NG"),"-")</f>
        <v>OK</v>
      </c>
      <c r="O15" s="17" t="str">
        <f t="array" ref="O15">IF(AND(LEN(SUBSTITUTE(SUBSTITUTE($H15,CHAR(10),""),CHAR(13),""))&lt;=1000,SUMPRODUCT(--ISNUMBER(FIND({"&lt;";"&gt;";"&amp;";"""";"'"},$H15)))=0,LEN(SUBSTITUTE(SUBSTITUTE($I15,CHAR(10),""),CHAR(13),""))&lt;=1000,SUMPRODUCT(--ISNUMBER(FIND({"&lt;";"&gt;";"&amp;";"""";"'"},$I15)))=0),"OK","NG")</f>
        <v>OK</v>
      </c>
      <c r="P15" s="17" t="s">
        <v>111</v>
      </c>
      <c r="Q15" s="17" t="str">
        <f>IF(OR(IF($D$2=リスト!$A$3,OR($B15=$B$16,$B15=$B$25,$B15=$B$26),IF($D$2=リスト!$A$4,OR($B15=$B$25,$B15=$B$26),FALSE)),$F15=0),IF(OR(AND(IF($D$2=リスト!$A$3,OR($B15=$B$16,$B15=$B$25,$B15=$B$26),IF($D$2=リスト!$A$4,OR($B15=$B$25,$B15=$B$26),FALSE)),OR(AND($D15&lt;&gt;"",$D15&lt;&gt;0),$H15&lt;&gt;"",$I15&lt;&gt;"")),AND($F15=0,$H15&lt;&gt;""),AND($E15=0,$I15&lt;&gt;"")),"NG","OK"),"-")</f>
        <v>-</v>
      </c>
    </row>
    <row r="16" spans="2:17" x14ac:dyDescent="0.35">
      <c r="B16" s="26" t="s">
        <v>134</v>
      </c>
      <c r="C16" s="58"/>
      <c r="D16" s="62">
        <v>0</v>
      </c>
      <c r="E16" s="60">
        <f>SUM(E36:E40)</f>
        <v>0</v>
      </c>
      <c r="F16" s="60">
        <f>SUM(F36:F40)</f>
        <v>0</v>
      </c>
      <c r="G16" s="61">
        <f>SUM(G36:G40)</f>
        <v>0</v>
      </c>
      <c r="H16" s="80"/>
      <c r="I16" s="91"/>
      <c r="L16" s="17" t="str">
        <f>IF(IF($D$2=リスト!$A$3,NOT(OR($B16=$B$16,$B16=$B$25,$B16=$B$26)),IF($D$2=リスト!$A$4,NOT(OR($B16=$B$25,$B16=$B$26)),IF($D$2=リスト!$A$5,TRUE,FALSE))),IF($D16&lt;&gt;"","OK","NG"),"-")</f>
        <v>-</v>
      </c>
      <c r="M16" s="17" t="str">
        <f t="shared" ref="M16:M26" si="0">IF($F16&gt;0,IF(OR($H16="",$I16=""),"NG","OK"),"-")</f>
        <v>-</v>
      </c>
      <c r="N16" s="17" t="str">
        <f>IF(IF($D$2=リスト!$A$3,$B16=$B$15,IF(OR($D$2=リスト!$A$4,$D$2=リスト!$A$5),OR($B16=$B$15,$B16=$B$16),FALSE)),IF(IF($D$2=リスト!$A$3,AND($D$15&lt;&gt;"",$D$15&lt;&gt;0),IF(OR($D$2=リスト!$A$4,$D$2=リスト!$A$5),OR(AND($D$15&lt;&gt;"",$D$15&lt;&gt;0),AND($D$16&lt;&gt;"",$D$16&lt;&gt;0)),FALSE)),"OK","NG"),"-")</f>
        <v>-</v>
      </c>
      <c r="O16" s="17" t="str">
        <f t="array" ref="O16">IF(AND(LEN(SUBSTITUTE(SUBSTITUTE($H16,CHAR(10),""),CHAR(13),""))&lt;=1000,SUMPRODUCT(--ISNUMBER(FIND({"&lt;";"&gt;";"&amp;";"""";"'"},$H16)))=0,LEN(SUBSTITUTE(SUBSTITUTE($I16,CHAR(10),""),CHAR(13),""))&lt;=1000,SUMPRODUCT(--ISNUMBER(FIND({"&lt;";"&gt;";"&amp;";"""";"'"},$I16)))=0),"OK","NG")</f>
        <v>OK</v>
      </c>
      <c r="P16" s="17" t="s">
        <v>111</v>
      </c>
      <c r="Q16" s="17" t="str">
        <f>IF(OR(IF($D$2=リスト!$A$3,OR($B16=$B$16,$B16=$B$25,$B16=$B$26),IF($D$2=リスト!$A$4,OR($B16=$B$25,$B16=$B$26),FALSE)),$F16=0),IF(OR(AND(IF($D$2=リスト!$A$3,OR($B16=$B$16,$B16=$B$25,$B16=$B$26),IF($D$2=リスト!$A$4,OR($B16=$B$25,$B16=$B$26),FALSE)),OR(AND($D16&lt;&gt;"",$D16&lt;&gt;0),$H16&lt;&gt;"",$I16&lt;&gt;"")),AND($F16=0,$H16&lt;&gt;""),AND($E16=0,$I16&lt;&gt;"")),"NG","OK"),"-")</f>
        <v>OK</v>
      </c>
    </row>
    <row r="17" spans="2:17" x14ac:dyDescent="0.35">
      <c r="B17" s="26" t="s">
        <v>135</v>
      </c>
      <c r="C17" s="58"/>
      <c r="D17" s="62">
        <v>0</v>
      </c>
      <c r="E17" s="60">
        <f>SUM(E41:E45)</f>
        <v>0</v>
      </c>
      <c r="F17" s="60">
        <f>SUM(F41:F45)</f>
        <v>0</v>
      </c>
      <c r="G17" s="61">
        <f>SUM(G41:G45)</f>
        <v>0</v>
      </c>
      <c r="H17" s="80"/>
      <c r="I17" s="91"/>
      <c r="L17" s="17" t="str">
        <f>IF(IF($D$2=リスト!$A$3,NOT(OR($B17=$B$16,$B17=$B$25,$B17=$B$26)),IF($D$2=リスト!$A$4,NOT(OR($B17=$B$25,$B17=$B$26)),IF($D$2=リスト!$A$5,TRUE,FALSE))),IF($D17&lt;&gt;"","OK","NG"),"-")</f>
        <v>OK</v>
      </c>
      <c r="M17" s="17" t="str">
        <f t="shared" si="0"/>
        <v>-</v>
      </c>
      <c r="N17" s="17" t="str">
        <f>IF(IF($D$2=リスト!$A$3,$B17=$B$15,IF(OR($D$2=リスト!$A$4,$D$2=リスト!$A$5),OR($B17=$B$15,$B17=$B$16),FALSE)),IF(IF($D$2=リスト!$A$3,AND($D$15&lt;&gt;"",$D$15&lt;&gt;0),IF(OR($D$2=リスト!$A$4,$D$2=リスト!$A$5),OR(AND($D$15&lt;&gt;"",$D$15&lt;&gt;0),AND($D$16&lt;&gt;"",$D$16&lt;&gt;0)),FALSE)),"OK","NG"),"-")</f>
        <v>-</v>
      </c>
      <c r="O17" s="17" t="str">
        <f t="array" ref="O17">IF(AND(LEN(SUBSTITUTE(SUBSTITUTE($H17,CHAR(10),""),CHAR(13),""))&lt;=1000,SUMPRODUCT(--ISNUMBER(FIND({"&lt;";"&gt;";"&amp;";"""";"'"},$H17)))=0,LEN(SUBSTITUTE(SUBSTITUTE($I17,CHAR(10),""),CHAR(13),""))&lt;=1000,SUMPRODUCT(--ISNUMBER(FIND({"&lt;";"&gt;";"&amp;";"""";"'"},$I17)))=0),"OK","NG")</f>
        <v>OK</v>
      </c>
      <c r="P17" s="17" t="s">
        <v>111</v>
      </c>
      <c r="Q17" s="17" t="str">
        <f>IF(OR(IF($D$2=リスト!$A$3,OR($B17=$B$16,$B17=$B$25,$B17=$B$26),IF($D$2=リスト!$A$4,OR($B17=$B$25,$B17=$B$26),FALSE)),$F17=0),IF(OR(AND(IF($D$2=リスト!$A$3,OR($B17=$B$16,$B17=$B$25,$B17=$B$26),IF($D$2=リスト!$A$4,OR($B17=$B$25,$B17=$B$26),FALSE)),OR(AND($D17&lt;&gt;"",$D17&lt;&gt;0),$H17&lt;&gt;"",$I17&lt;&gt;"")),AND($F17=0,$H17&lt;&gt;""),AND($E17=0,$I17&lt;&gt;"")),"NG","OK"),"-")</f>
        <v>OK</v>
      </c>
    </row>
    <row r="18" spans="2:17" x14ac:dyDescent="0.35">
      <c r="B18" s="26" t="s">
        <v>136</v>
      </c>
      <c r="C18" s="58"/>
      <c r="D18" s="62">
        <v>0</v>
      </c>
      <c r="E18" s="60">
        <f>SUM(E46:E50)</f>
        <v>0</v>
      </c>
      <c r="F18" s="60">
        <f>SUM(F46:F50)</f>
        <v>0</v>
      </c>
      <c r="G18" s="61">
        <f>SUM(G46:G50)</f>
        <v>0</v>
      </c>
      <c r="H18" s="80"/>
      <c r="I18" s="91"/>
      <c r="L18" s="17" t="str">
        <f>IF(IF($D$2=リスト!$A$3,NOT(OR($B18=$B$16,$B18=$B$25,$B18=$B$26)),IF($D$2=リスト!$A$4,NOT(OR($B18=$B$25,$B18=$B$26)),IF($D$2=リスト!$A$5,TRUE,FALSE))),IF($D18&lt;&gt;"","OK","NG"),"-")</f>
        <v>OK</v>
      </c>
      <c r="M18" s="17" t="str">
        <f t="shared" si="0"/>
        <v>-</v>
      </c>
      <c r="N18" s="17" t="str">
        <f>IF(IF($D$2=リスト!$A$3,$B18=$B$15,IF(OR($D$2=リスト!$A$4,$D$2=リスト!$A$5),OR($B18=$B$15,$B18=$B$16),FALSE)),IF(IF($D$2=リスト!$A$3,AND($D$15&lt;&gt;"",$D$15&lt;&gt;0),IF(OR($D$2=リスト!$A$4,$D$2=リスト!$A$5),OR(AND($D$15&lt;&gt;"",$D$15&lt;&gt;0),AND($D$16&lt;&gt;"",$D$16&lt;&gt;0)),FALSE)),"OK","NG"),"-")</f>
        <v>-</v>
      </c>
      <c r="O18" s="17" t="str">
        <f t="array" ref="O18">IF(AND(LEN(SUBSTITUTE(SUBSTITUTE($H18,CHAR(10),""),CHAR(13),""))&lt;=1000,SUMPRODUCT(--ISNUMBER(FIND({"&lt;";"&gt;";"&amp;";"""";"'"},$H18)))=0,LEN(SUBSTITUTE(SUBSTITUTE($I18,CHAR(10),""),CHAR(13),""))&lt;=1000,SUMPRODUCT(--ISNUMBER(FIND({"&lt;";"&gt;";"&amp;";"""";"'"},$I18)))=0),"OK","NG")</f>
        <v>OK</v>
      </c>
      <c r="P18" s="17" t="str">
        <f>IF($G18&gt;$F$27/3,"NG","OK")</f>
        <v>OK</v>
      </c>
      <c r="Q18" s="17" t="str">
        <f>IF(OR(IF($D$2=リスト!$A$3,OR($B18=$B$16,$B18=$B$25,$B18=$B$26),IF($D$2=リスト!$A$4,OR($B18=$B$25,$B18=$B$26),FALSE)),$F18=0),IF(OR(AND(IF($D$2=リスト!$A$3,OR($B18=$B$16,$B18=$B$25,$B18=$B$26),IF($D$2=リスト!$A$4,OR($B18=$B$25,$B18=$B$26),FALSE)),OR(AND($D18&lt;&gt;"",$D18&lt;&gt;0),$H18&lt;&gt;"",$I18&lt;&gt;"")),AND($F18=0,$H18&lt;&gt;""),AND($E18=0,$I18&lt;&gt;"")),"NG","OK"),"-")</f>
        <v>OK</v>
      </c>
    </row>
    <row r="19" spans="2:17" x14ac:dyDescent="0.35">
      <c r="B19" s="26" t="s">
        <v>137</v>
      </c>
      <c r="C19" s="58"/>
      <c r="D19" s="62">
        <v>0</v>
      </c>
      <c r="E19" s="60">
        <f>SUM(E51:E55)</f>
        <v>0</v>
      </c>
      <c r="F19" s="60">
        <f>SUM(F51:F55)</f>
        <v>0</v>
      </c>
      <c r="G19" s="61">
        <f>SUM(G51:G55)</f>
        <v>0</v>
      </c>
      <c r="H19" s="80"/>
      <c r="I19" s="91"/>
      <c r="L19" s="17" t="str">
        <f>IF(IF($D$2=リスト!$A$3,NOT(OR($B19=$B$16,$B19=$B$25,$B19=$B$26)),IF($D$2=リスト!$A$4,NOT(OR($B19=$B$25,$B19=$B$26)),IF($D$2=リスト!$A$5,TRUE,FALSE))),IF($D19&lt;&gt;"","OK","NG"),"-")</f>
        <v>OK</v>
      </c>
      <c r="M19" s="17" t="str">
        <f t="shared" si="0"/>
        <v>-</v>
      </c>
      <c r="N19" s="17" t="str">
        <f>IF(IF($D$2=リスト!$A$3,$B19=$B$15,IF(OR($D$2=リスト!$A$4,$D$2=リスト!$A$5),OR($B19=$B$15,$B19=$B$16),FALSE)),IF(IF($D$2=リスト!$A$3,AND($D$15&lt;&gt;"",$D$15&lt;&gt;0),IF(OR($D$2=リスト!$A$4,$D$2=リスト!$A$5),OR(AND($D$15&lt;&gt;"",$D$15&lt;&gt;0),AND($D$16&lt;&gt;"",$D$16&lt;&gt;0)),FALSE)),"OK","NG"),"-")</f>
        <v>-</v>
      </c>
      <c r="O19" s="17" t="str">
        <f t="array" ref="O19">IF(AND(LEN(SUBSTITUTE(SUBSTITUTE($H19,CHAR(10),""),CHAR(13),""))&lt;=1000,SUMPRODUCT(--ISNUMBER(FIND({"&lt;";"&gt;";"&amp;";"""";"'"},$H19)))=0,LEN(SUBSTITUTE(SUBSTITUTE($I19,CHAR(10),""),CHAR(13),""))&lt;=1000,SUMPRODUCT(--ISNUMBER(FIND({"&lt;";"&gt;";"&amp;";"""";"'"},$I19)))=0),"OK","NG")</f>
        <v>OK</v>
      </c>
      <c r="P19" s="17" t="str">
        <f>IF($G19&gt;$F$27/3,"NG","OK")</f>
        <v>OK</v>
      </c>
      <c r="Q19" s="17" t="str">
        <f>IF(OR(IF($D$2=リスト!$A$3,OR($B19=$B$16,$B19=$B$25,$B19=$B$26),IF($D$2=リスト!$A$4,OR($B19=$B$25,$B19=$B$26),FALSE)),$F19=0),IF(OR(AND(IF($D$2=リスト!$A$3,OR($B19=$B$16,$B19=$B$25,$B19=$B$26),IF($D$2=リスト!$A$4,OR($B19=$B$25,$B19=$B$26),FALSE)),OR(AND($D19&lt;&gt;"",$D19&lt;&gt;0),$H19&lt;&gt;"",$I19&lt;&gt;"")),AND($F19=0,$H19&lt;&gt;""),AND($E19=0,$I19&lt;&gt;"")),"NG","OK"),"-")</f>
        <v>OK</v>
      </c>
    </row>
    <row r="20" spans="2:17" x14ac:dyDescent="0.35">
      <c r="B20" s="26" t="s">
        <v>138</v>
      </c>
      <c r="C20" s="58"/>
      <c r="D20" s="62">
        <v>0</v>
      </c>
      <c r="E20" s="60">
        <f>SUM(E56:E60)</f>
        <v>0</v>
      </c>
      <c r="F20" s="60">
        <f>SUM(F56:F60)</f>
        <v>0</v>
      </c>
      <c r="G20" s="61">
        <f>SUM(G56:G60)</f>
        <v>0</v>
      </c>
      <c r="H20" s="80"/>
      <c r="I20" s="91"/>
      <c r="L20" s="17" t="str">
        <f>IF(IF($D$2=リスト!$A$3,NOT(OR($B20=$B$16,$B20=$B$25,$B20=$B$26)),IF($D$2=リスト!$A$4,NOT(OR($B20=$B$25,$B20=$B$26)),IF($D$2=リスト!$A$5,TRUE,FALSE))),IF($D20&lt;&gt;"","OK","NG"),"-")</f>
        <v>OK</v>
      </c>
      <c r="M20" s="17" t="str">
        <f t="shared" si="0"/>
        <v>-</v>
      </c>
      <c r="N20" s="17" t="str">
        <f>IF(IF($D$2=リスト!$A$3,$B20=$B$15,IF(OR($D$2=リスト!$A$4,$D$2=リスト!$A$5),OR($B20=$B$15,$B20=$B$16),FALSE)),IF(IF($D$2=リスト!$A$3,AND($D$15&lt;&gt;"",$D$15&lt;&gt;0),IF(OR($D$2=リスト!$A$4,$D$2=リスト!$A$5),OR(AND($D$15&lt;&gt;"",$D$15&lt;&gt;0),AND($D$16&lt;&gt;"",$D$16&lt;&gt;0)),FALSE)),"OK","NG"),"-")</f>
        <v>-</v>
      </c>
      <c r="O20" s="17" t="str">
        <f t="array" ref="O20">IF(AND(LEN(SUBSTITUTE(SUBSTITUTE($H20,CHAR(10),""),CHAR(13),""))&lt;=1000,SUMPRODUCT(--ISNUMBER(FIND({"&lt;";"&gt;";"&amp;";"""";"'"},$H20)))=0,LEN(SUBSTITUTE(SUBSTITUTE($I20,CHAR(10),""),CHAR(13),""))&lt;=1000,SUMPRODUCT(--ISNUMBER(FIND({"&lt;";"&gt;";"&amp;";"""";"'"},$I20)))=0),"OK","NG")</f>
        <v>OK</v>
      </c>
      <c r="P20" s="17" t="str">
        <f>IF($G20&gt;$F$27/4,"NG","OK")</f>
        <v>OK</v>
      </c>
      <c r="Q20" s="17" t="str">
        <f>IF(OR(IF($D$2=リスト!$A$3,OR($B20=$B$16,$B20=$B$25,$B20=$B$26),IF($D$2=リスト!$A$4,OR($B20=$B$25,$B20=$B$26),FALSE)),$F20=0),IF(OR(AND(IF($D$2=リスト!$A$3,OR($B20=$B$16,$B20=$B$25,$B20=$B$26),IF($D$2=リスト!$A$4,OR($B20=$B$25,$B20=$B$26),FALSE)),OR(AND($D20&lt;&gt;"",$D20&lt;&gt;0),$H20&lt;&gt;"",$I20&lt;&gt;"")),AND($F20=0,$H20&lt;&gt;""),AND($E20=0,$I20&lt;&gt;"")),"NG","OK"),"-")</f>
        <v>OK</v>
      </c>
    </row>
    <row r="21" spans="2:17" x14ac:dyDescent="0.35">
      <c r="B21" s="26" t="s">
        <v>139</v>
      </c>
      <c r="C21" s="58"/>
      <c r="D21" s="62">
        <v>0</v>
      </c>
      <c r="E21" s="60">
        <f>SUM(E61:E65)</f>
        <v>0</v>
      </c>
      <c r="F21" s="60">
        <f>SUM(F61:F65)</f>
        <v>0</v>
      </c>
      <c r="G21" s="61">
        <f>SUM(G61:G65)</f>
        <v>0</v>
      </c>
      <c r="H21" s="80"/>
      <c r="I21" s="91"/>
      <c r="L21" s="17" t="str">
        <f>IF(IF($D$2=リスト!$A$3,NOT(OR($B21=$B$16,$B21=$B$25,$B21=$B$26)),IF($D$2=リスト!$A$4,NOT(OR($B21=$B$25,$B21=$B$26)),IF($D$2=リスト!$A$5,TRUE,FALSE))),IF($D21&lt;&gt;"","OK","NG"),"-")</f>
        <v>OK</v>
      </c>
      <c r="M21" s="17" t="str">
        <f t="shared" si="0"/>
        <v>-</v>
      </c>
      <c r="N21" s="17" t="str">
        <f>IF(IF($D$2=リスト!$A$3,$B21=$B$15,IF(OR($D$2=リスト!$A$4,$D$2=リスト!$A$5),OR($B21=$B$15,$B21=$B$16),FALSE)),IF(IF($D$2=リスト!$A$3,AND($D$15&lt;&gt;"",$D$15&lt;&gt;0),IF(OR($D$2=リスト!$A$4,$D$2=リスト!$A$5),OR(AND($D$15&lt;&gt;"",$D$15&lt;&gt;0),AND($D$16&lt;&gt;"",$D$16&lt;&gt;0)),FALSE)),"OK","NG"),"-")</f>
        <v>-</v>
      </c>
      <c r="O21" s="17" t="str">
        <f t="array" ref="O21">IF(AND(LEN(SUBSTITUTE(SUBSTITUTE($H21,CHAR(10),""),CHAR(13),""))&lt;=1000,SUMPRODUCT(--ISNUMBER(FIND({"&lt;";"&gt;";"&amp;";"""";"'"},$H21)))=0,LEN(SUBSTITUTE(SUBSTITUTE($I21,CHAR(10),""),CHAR(13),""))&lt;=1000,SUMPRODUCT(--ISNUMBER(FIND({"&lt;";"&gt;";"&amp;";"""";"'"},$I21)))=0),"OK","NG")</f>
        <v>OK</v>
      </c>
      <c r="P21" s="17" t="str">
        <f>IF($G21&gt;$F$27/5,"NG","OK")</f>
        <v>OK</v>
      </c>
      <c r="Q21" s="17" t="str">
        <f>IF(OR(IF($D$2=リスト!$A$3,OR($B21=$B$16,$B21=$B$25,$B21=$B$26),IF($D$2=リスト!$A$4,OR($B21=$B$25,$B21=$B$26),FALSE)),$F21=0),IF(OR(AND(IF($D$2=リスト!$A$3,OR($B21=$B$16,$B21=$B$25,$B21=$B$26),IF($D$2=リスト!$A$4,OR($B21=$B$25,$B21=$B$26),FALSE)),OR(AND($D21&lt;&gt;"",$D21&lt;&gt;0),$H21&lt;&gt;"",$I21&lt;&gt;"")),AND($F21=0,$H21&lt;&gt;""),AND($E21=0,$I21&lt;&gt;"")),"NG","OK"),"-")</f>
        <v>OK</v>
      </c>
    </row>
    <row r="22" spans="2:17" ht="44" x14ac:dyDescent="0.35">
      <c r="B22" s="26" t="s">
        <v>140</v>
      </c>
      <c r="C22" s="58"/>
      <c r="D22" s="62">
        <v>1</v>
      </c>
      <c r="E22" s="60">
        <f>SUM(E66:E70)</f>
        <v>660000</v>
      </c>
      <c r="F22" s="60">
        <f>SUM(F66:F70)</f>
        <v>600000</v>
      </c>
      <c r="G22" s="61">
        <f>SUM(G66:G70)</f>
        <v>300000</v>
      </c>
      <c r="H22" s="80" t="s">
        <v>757</v>
      </c>
      <c r="I22" s="91" t="s">
        <v>758</v>
      </c>
      <c r="L22" s="17" t="str">
        <f>IF(IF($D$2=リスト!$A$3,NOT(OR($B22=$B$16,$B22=$B$25,$B22=$B$26)),IF($D$2=リスト!$A$4,NOT(OR($B22=$B$25,$B22=$B$26)),IF($D$2=リスト!$A$5,TRUE,FALSE))),IF($D22&lt;&gt;"","OK","NG"),"-")</f>
        <v>OK</v>
      </c>
      <c r="M22" s="17" t="str">
        <f t="shared" si="0"/>
        <v>OK</v>
      </c>
      <c r="N22" s="17" t="str">
        <f>IF(IF($D$2=リスト!$A$3,$B22=$B$15,IF(OR($D$2=リスト!$A$4,$D$2=リスト!$A$5),OR($B22=$B$15,$B22=$B$16),FALSE)),IF(IF($D$2=リスト!$A$3,AND($D$15&lt;&gt;"",$D$15&lt;&gt;0),IF(OR($D$2=リスト!$A$4,$D$2=リスト!$A$5),OR(AND($D$15&lt;&gt;"",$D$15&lt;&gt;0),AND($D$16&lt;&gt;"",$D$16&lt;&gt;0)),FALSE)),"OK","NG"),"-")</f>
        <v>-</v>
      </c>
      <c r="O22" s="17" t="str">
        <f t="array" ref="O22">IF(AND(LEN(SUBSTITUTE(SUBSTITUTE($H22,CHAR(10),""),CHAR(13),""))&lt;=1000,SUMPRODUCT(--ISNUMBER(FIND({"&lt;";"&gt;";"&amp;";"""";"'"},$H22)))=0,LEN(SUBSTITUTE(SUBSTITUTE($I22,CHAR(10),""),CHAR(13),""))&lt;=1000,SUMPRODUCT(--ISNUMBER(FIND({"&lt;";"&gt;";"&amp;";"""";"'"},$I22)))=0),"OK","NG")</f>
        <v>OK</v>
      </c>
      <c r="P22" s="17" t="s">
        <v>111</v>
      </c>
      <c r="Q22" s="17" t="str">
        <f>IF(OR(IF($D$2=リスト!$A$3,OR($B22=$B$16,$B22=$B$25,$B22=$B$26),IF($D$2=リスト!$A$4,OR($B22=$B$25,$B22=$B$26),FALSE)),$F22=0),IF(OR(AND(IF($D$2=リスト!$A$3,OR($B22=$B$16,$B22=$B$25,$B22=$B$26),IF($D$2=リスト!$A$4,OR($B22=$B$25,$B22=$B$26),FALSE)),OR(AND($D22&lt;&gt;"",$D22&lt;&gt;0),$H22&lt;&gt;"",$I22&lt;&gt;"")),AND($F22=0,$H22&lt;&gt;""),AND($E22=0,$I22&lt;&gt;"")),"NG","OK"),"-")</f>
        <v>-</v>
      </c>
    </row>
    <row r="23" spans="2:17" x14ac:dyDescent="0.35">
      <c r="B23" s="26" t="s">
        <v>141</v>
      </c>
      <c r="C23" s="58"/>
      <c r="D23" s="62">
        <v>0</v>
      </c>
      <c r="E23" s="60">
        <f>SUM(E71:E75)</f>
        <v>0</v>
      </c>
      <c r="F23" s="60">
        <f>SUM(F71:F75)</f>
        <v>0</v>
      </c>
      <c r="G23" s="61">
        <f>SUM(G71:G75)</f>
        <v>0</v>
      </c>
      <c r="H23" s="80"/>
      <c r="I23" s="91"/>
      <c r="L23" s="17" t="str">
        <f>IF(IF($D$2=リスト!$A$3,NOT(OR($B23=$B$16,$B23=$B$25,$B23=$B$26)),IF($D$2=リスト!$A$4,NOT(OR($B23=$B$25,$B23=$B$26)),IF($D$2=リスト!$A$5,TRUE,FALSE))),IF($D23&lt;&gt;"","OK","NG"),"-")</f>
        <v>OK</v>
      </c>
      <c r="M23" s="17" t="str">
        <f t="shared" si="0"/>
        <v>-</v>
      </c>
      <c r="N23" s="17" t="str">
        <f>IF(IF($D$2=リスト!$A$3,$B23=$B$15,IF(OR($D$2=リスト!$A$4,$D$2=リスト!$A$5),OR($B23=$B$15,$B23=$B$16),FALSE)),IF(IF($D$2=リスト!$A$3,AND($D$15&lt;&gt;"",$D$15&lt;&gt;0),IF(OR($D$2=リスト!$A$4,$D$2=リスト!$A$5),OR(AND($D$15&lt;&gt;"",$D$15&lt;&gt;0),AND($D$16&lt;&gt;"",$D$16&lt;&gt;0)),FALSE)),"OK","NG"),"-")</f>
        <v>-</v>
      </c>
      <c r="O23" s="17" t="str">
        <f t="array" ref="O23">IF(AND(LEN(SUBSTITUTE(SUBSTITUTE($H23,CHAR(10),""),CHAR(13),""))&lt;=1000,SUMPRODUCT(--ISNUMBER(FIND({"&lt;";"&gt;";"&amp;";"""";"'"},$H23)))=0,LEN(SUBSTITUTE(SUBSTITUTE($I23,CHAR(10),""),CHAR(13),""))&lt;=1000,SUMPRODUCT(--ISNUMBER(FIND({"&lt;";"&gt;";"&amp;";"""";"'"},$I23)))=0),"OK","NG")</f>
        <v>OK</v>
      </c>
      <c r="P23" s="17" t="s">
        <v>111</v>
      </c>
      <c r="Q23" s="17" t="str">
        <f>IF(OR(IF($D$2=リスト!$A$3,OR($B23=$B$16,$B23=$B$25,$B23=$B$26),IF($D$2=リスト!$A$4,OR($B23=$B$25,$B23=$B$26),FALSE)),$F23=0),IF(OR(AND(IF($D$2=リスト!$A$3,OR($B23=$B$16,$B23=$B$25,$B23=$B$26),IF($D$2=リスト!$A$4,OR($B23=$B$25,$B23=$B$26),FALSE)),OR(AND($D23&lt;&gt;"",$D23&lt;&gt;0),$H23&lt;&gt;"",$I23&lt;&gt;"")),AND($F23=0,$H23&lt;&gt;""),AND($E23=0,$I23&lt;&gt;"")),"NG","OK"),"-")</f>
        <v>OK</v>
      </c>
    </row>
    <row r="24" spans="2:17" x14ac:dyDescent="0.35">
      <c r="B24" s="26" t="s">
        <v>142</v>
      </c>
      <c r="C24" s="58"/>
      <c r="D24" s="62">
        <v>0</v>
      </c>
      <c r="E24" s="60">
        <f>SUM(E76:E80)</f>
        <v>0</v>
      </c>
      <c r="F24" s="60">
        <f>SUM(F76:F80)</f>
        <v>0</v>
      </c>
      <c r="G24" s="61">
        <f>SUM(G76:G80)</f>
        <v>0</v>
      </c>
      <c r="H24" s="80"/>
      <c r="I24" s="91"/>
      <c r="L24" s="17" t="str">
        <f>IF(IF($D$2=リスト!$A$3,NOT(OR($B24=$B$16,$B24=$B$25,$B24=$B$26)),IF($D$2=リスト!$A$4,NOT(OR($B24=$B$25,$B24=$B$26)),IF($D$2=リスト!$A$5,TRUE,FALSE))),IF($D24&lt;&gt;"","OK","NG"),"-")</f>
        <v>OK</v>
      </c>
      <c r="M24" s="17" t="str">
        <f t="shared" si="0"/>
        <v>-</v>
      </c>
      <c r="N24" s="17" t="str">
        <f>IF(IF($D$2=リスト!$A$3,$B24=$B$15,IF(OR($D$2=リスト!$A$4,$D$2=リスト!$A$5),OR($B24=$B$15,$B24=$B$16),FALSE)),IF(IF($D$2=リスト!$A$3,AND($D$15&lt;&gt;"",$D$15&lt;&gt;0),IF(OR($D$2=リスト!$A$4,$D$2=リスト!$A$5),OR(AND($D$15&lt;&gt;"",$D$15&lt;&gt;0),AND($D$16&lt;&gt;"",$D$16&lt;&gt;0)),FALSE)),"OK","NG"),"-")</f>
        <v>-</v>
      </c>
      <c r="O24" s="17" t="str">
        <f t="array" ref="O24">IF(AND(LEN(SUBSTITUTE(SUBSTITUTE($H24,CHAR(10),""),CHAR(13),""))&lt;=1000,SUMPRODUCT(--ISNUMBER(FIND({"&lt;";"&gt;";"&amp;";"""";"'"},$H24)))=0,LEN(SUBSTITUTE(SUBSTITUTE($I24,CHAR(10),""),CHAR(13),""))&lt;=1000,SUMPRODUCT(--ISNUMBER(FIND({"&lt;";"&gt;";"&amp;";"""";"'"},$I24)))=0),"OK","NG")</f>
        <v>OK</v>
      </c>
      <c r="P24" s="17" t="str">
        <f>IF(ISNUMBER($D$8),IF($G24&gt;$D$8*0.05,"NG","OK"),"-")</f>
        <v>OK</v>
      </c>
      <c r="Q24" s="17" t="str">
        <f>IF(OR(IF($D$2=リスト!$A$3,OR($B24=$B$16,$B24=$B$25,$B24=$B$26),IF($D$2=リスト!$A$4,OR($B24=$B$25,$B24=$B$26),FALSE)),$F24=0),IF(OR(AND(IF($D$2=リスト!$A$3,OR($B24=$B$16,$B24=$B$25,$B24=$B$26),IF($D$2=リスト!$A$4,OR($B24=$B$25,$B24=$B$26),FALSE)),OR(AND($D24&lt;&gt;"",$D24&lt;&gt;0),$H24&lt;&gt;"",$I24&lt;&gt;"")),AND($F24=0,$H24&lt;&gt;""),AND($E24=0,$I24&lt;&gt;"")),"NG","OK"),"-")</f>
        <v>OK</v>
      </c>
    </row>
    <row r="25" spans="2:17" x14ac:dyDescent="0.35">
      <c r="B25" s="26" t="s">
        <v>143</v>
      </c>
      <c r="C25" s="58"/>
      <c r="D25" s="62">
        <v>0</v>
      </c>
      <c r="E25" s="60">
        <f>SUM(E81:E85)</f>
        <v>0</v>
      </c>
      <c r="F25" s="60">
        <f>SUM(F81:F85)</f>
        <v>0</v>
      </c>
      <c r="G25" s="61">
        <f>SUM(G81:G85)</f>
        <v>0</v>
      </c>
      <c r="H25" s="80"/>
      <c r="I25" s="91"/>
      <c r="L25" s="17" t="str">
        <f>IF(IF($D$2=リスト!$A$3,NOT(OR($B25=$B$16,$B25=$B$25,$B25=$B$26)),IF($D$2=リスト!$A$4,NOT(OR($B25=$B$25,$B25=$B$26)),IF($D$2=リスト!$A$5,TRUE,FALSE))),IF($D25&lt;&gt;"","OK","NG"),"-")</f>
        <v>-</v>
      </c>
      <c r="M25" s="17" t="str">
        <f t="shared" si="0"/>
        <v>-</v>
      </c>
      <c r="N25" s="17" t="str">
        <f>IF(IF($D$2=リスト!$A$3,$B25=$B$15,IF(OR($D$2=リスト!$A$4,$D$2=リスト!$A$5),OR($B25=$B$15,$B25=$B$16),FALSE)),IF(IF($D$2=リスト!$A$3,AND($D$15&lt;&gt;"",$D$15&lt;&gt;0),IF(OR($D$2=リスト!$A$4,$D$2=リスト!$A$5),OR(AND($D$15&lt;&gt;"",$D$15&lt;&gt;0),AND($D$16&lt;&gt;"",$D$16&lt;&gt;0)),FALSE)),"OK","NG"),"-")</f>
        <v>-</v>
      </c>
      <c r="O25" s="17" t="str">
        <f t="array" ref="O25">IF(AND(LEN(SUBSTITUTE(SUBSTITUTE($H25,CHAR(10),""),CHAR(13),""))&lt;=1000,SUMPRODUCT(--ISNUMBER(FIND({"&lt;";"&gt;";"&amp;";"""";"'"},$H25)))=0,LEN(SUBSTITUTE(SUBSTITUTE($I25,CHAR(10),""),CHAR(13),""))&lt;=1000,SUMPRODUCT(--ISNUMBER(FIND({"&lt;";"&gt;";"&amp;";"""";"'"},$I25)))=0),"OK","NG")</f>
        <v>OK</v>
      </c>
      <c r="P25" s="17" t="str">
        <f>IF($G25&gt;$F$27/5,"NG","OK")</f>
        <v>OK</v>
      </c>
      <c r="Q25" s="17" t="str">
        <f>IF(OR(IF($D$2=リスト!$A$3,OR($B25=$B$16,$B25=$B$25,$B25=$B$26),IF($D$2=リスト!$A$4,OR($B25=$B$25,$B25=$B$26),FALSE)),$F25=0),IF(OR(AND(IF($D$2=リスト!$A$3,OR($B25=$B$16,$B25=$B$25,$B25=$B$26),IF($D$2=リスト!$A$4,OR($B25=$B$25,$B25=$B$26),FALSE)),OR(AND($D25&lt;&gt;"",$D25&lt;&gt;0),$H25&lt;&gt;"",$I25&lt;&gt;"")),AND($F25=0,$H25&lt;&gt;""),AND($E25=0,$I25&lt;&gt;"")),"NG","OK"),"-")</f>
        <v>OK</v>
      </c>
    </row>
    <row r="26" spans="2:17" x14ac:dyDescent="0.35">
      <c r="B26" s="63" t="s">
        <v>144</v>
      </c>
      <c r="C26" s="64"/>
      <c r="D26" s="65">
        <v>0</v>
      </c>
      <c r="E26" s="66">
        <f>SUM(E86:E90)</f>
        <v>0</v>
      </c>
      <c r="F26" s="66">
        <f>SUM(F86:F90)</f>
        <v>0</v>
      </c>
      <c r="G26" s="67">
        <f>SUM(G86:G90)</f>
        <v>0</v>
      </c>
      <c r="H26" s="85"/>
      <c r="I26" s="38"/>
      <c r="L26" s="17" t="str">
        <f>IF(IF($D$2=リスト!$A$3,NOT(OR($B26=$B$16,$B26=$B$25,$B26=$B$26)),IF($D$2=リスト!$A$4,NOT(OR($B26=$B$25,$B26=$B$26)),IF($D$2=リスト!$A$5,TRUE,FALSE))),IF($D26&lt;&gt;"","OK","NG"),"-")</f>
        <v>-</v>
      </c>
      <c r="M26" s="17" t="str">
        <f t="shared" si="0"/>
        <v>-</v>
      </c>
      <c r="N26" s="17" t="str">
        <f>IF(IF($D$2=リスト!$A$3,$B26=$B$15,IF(OR($D$2=リスト!$A$4,$D$2=リスト!$A$5),OR($B26=$B$15,$B26=$B$16),FALSE)),IF(IF($D$2=リスト!$A$3,AND($D$15&lt;&gt;"",$D$15&lt;&gt;0),IF(OR($D$2=リスト!$A$4,$D$2=リスト!$A$5),OR(AND($D$15&lt;&gt;"",$D$15&lt;&gt;0),AND($D$16&lt;&gt;"",$D$16&lt;&gt;0)),FALSE)),"OK","NG"),"-")</f>
        <v>-</v>
      </c>
      <c r="O26" s="17" t="str">
        <f t="array" ref="O26">IF(AND(LEN(SUBSTITUTE(SUBSTITUTE($H26,CHAR(10),""),CHAR(13),""))&lt;=1000,SUMPRODUCT(--ISNUMBER(FIND({"&lt;";"&gt;";"&amp;";"""";"'"},$H26)))=0,LEN(SUBSTITUTE(SUBSTITUTE($I26,CHAR(10),""),CHAR(13),""))&lt;=1000,SUMPRODUCT(--ISNUMBER(FIND({"&lt;";"&gt;";"&amp;";"""";"'"},$I26)))=0),"OK","NG")</f>
        <v>OK</v>
      </c>
      <c r="P26" s="17" t="str">
        <f>IF($G26&gt;300000,"NG","OK")</f>
        <v>OK</v>
      </c>
      <c r="Q26" s="17" t="str">
        <f>IF(OR(IF($D$2=リスト!$A$3,OR($B26=$B$16,$B26=$B$25,$B26=$B$26),IF($D$2=リスト!$A$4,OR($B26=$B$25,$B26=$B$26),FALSE)),$F26=0),IF(OR(AND(IF($D$2=リスト!$A$3,OR($B26=$B$16,$B26=$B$25,$B26=$B$26),IF($D$2=リスト!$A$4,OR($B26=$B$25,$B26=$B$26),FALSE)),OR(AND($D26&lt;&gt;"",$D26&lt;&gt;0),$H26&lt;&gt;"",$I26&lt;&gt;"")),AND($F26=0,$H26&lt;&gt;""),AND($E26=0,$I26&lt;&gt;"")),"NG","OK"),"-")</f>
        <v>OK</v>
      </c>
    </row>
    <row r="27" spans="2:17" x14ac:dyDescent="0.35">
      <c r="B27" s="68" t="s">
        <v>145</v>
      </c>
      <c r="C27" s="69"/>
      <c r="D27" s="70"/>
      <c r="E27" s="71">
        <f>SUM(E15:E26)</f>
        <v>16610000</v>
      </c>
      <c r="F27" s="71">
        <f>SUM(F15:F26)</f>
        <v>15100000</v>
      </c>
      <c r="G27" s="71">
        <f>SUM(G15:G26)</f>
        <v>7550000</v>
      </c>
      <c r="H27" s="92"/>
      <c r="I27" s="92"/>
      <c r="L27" s="17" t="s">
        <v>111</v>
      </c>
      <c r="M27" s="17" t="s">
        <v>111</v>
      </c>
      <c r="N27" s="17" t="str">
        <f>IF(IF($D$2=リスト!$A$3,$B27=$B$15,IF(OR($D$2=リスト!$A$4,$D$2=リスト!$A$5),OR($B27=$B$15,$B27=$B$16),FALSE)),IF(IF($D$2=リスト!$A$3,AND($D$15&lt;&gt;"",$D$15&lt;&gt;0),IF(OR($D$2=リスト!$A$4,$D$2=リスト!$A$5),OR(AND($D$15&lt;&gt;"",$D$15&lt;&gt;0),AND($D$16&lt;&gt;"",$D$16&lt;&gt;0)),FALSE)),"OK","NG"),"-")</f>
        <v>-</v>
      </c>
      <c r="O27" s="17" t="s">
        <v>111</v>
      </c>
      <c r="P27" s="17" t="str">
        <f>IF(AND(ISNUMBER($D$10),ISNUMBER($D$11)),IF(OR($G$27&lt;$D$10,$G$27&gt;$D$11),"NG","OK"),"-")</f>
        <v>OK</v>
      </c>
      <c r="Q27" s="17" t="s">
        <v>111</v>
      </c>
    </row>
    <row r="29" spans="2:17" x14ac:dyDescent="0.35">
      <c r="D29" s="18" t="s">
        <v>146</v>
      </c>
      <c r="E29" s="19"/>
      <c r="F29" s="19"/>
      <c r="G29" s="19"/>
      <c r="H29" s="19"/>
      <c r="I29" s="19"/>
      <c r="J29" s="20"/>
    </row>
    <row r="30" spans="2:17" ht="44" x14ac:dyDescent="0.35">
      <c r="B30" s="18" t="s">
        <v>124</v>
      </c>
      <c r="C30" s="43" t="s">
        <v>147</v>
      </c>
      <c r="D30" s="72" t="s">
        <v>148</v>
      </c>
      <c r="E30" s="72" t="s">
        <v>149</v>
      </c>
      <c r="F30" s="72" t="s">
        <v>150</v>
      </c>
      <c r="G30" s="72" t="s">
        <v>151</v>
      </c>
      <c r="H30" s="72" t="s">
        <v>152</v>
      </c>
      <c r="I30" s="72" t="s">
        <v>153</v>
      </c>
      <c r="J30" s="72" t="s">
        <v>154</v>
      </c>
      <c r="L30" s="17" t="s">
        <v>107</v>
      </c>
      <c r="N30" s="17" t="s">
        <v>108</v>
      </c>
      <c r="O30" s="17" t="s">
        <v>132</v>
      </c>
      <c r="P30" s="17" t="s">
        <v>109</v>
      </c>
    </row>
    <row r="31" spans="2:17" ht="69.75" customHeight="1" x14ac:dyDescent="0.35">
      <c r="B31" s="73" t="s">
        <v>133</v>
      </c>
      <c r="C31" s="74">
        <v>1</v>
      </c>
      <c r="D31" s="75" t="s">
        <v>155</v>
      </c>
      <c r="E31" s="76">
        <v>8800000</v>
      </c>
      <c r="F31" s="77">
        <v>8000000</v>
      </c>
      <c r="G31" s="78">
        <f t="shared" ref="G31:G38" si="1">IF(ISNUMBER($D$9),ROUNDDOWN(F31*$D$9,0),"-")</f>
        <v>4000000</v>
      </c>
      <c r="H31" s="75" t="s">
        <v>156</v>
      </c>
      <c r="I31" s="93" t="s">
        <v>157</v>
      </c>
      <c r="J31" s="94" t="s">
        <v>158</v>
      </c>
      <c r="L31" s="17" t="str">
        <f t="array" ref="L31">IF($C31&lt;=IF(INDEX($D$15:$D$26,MATCH(INDEX($B:$B,ROW()-$C31+1),$B$15:$B$26,0))=リスト!$O$9,5,INDEX($D$15:$D$26,MATCH(INDEX($B:$B,ROW()-$C31+1),$B$15:$B$26,0))),IF(AND($D31&lt;&gt;"",$E31&lt;&gt;"",$F31&lt;&gt;""),"OK","NG"),"-")</f>
        <v>OK</v>
      </c>
      <c r="M31" s="17" t="str">
        <f t="array" ref="M31">IF(AND($C31&lt;=IF(INDEX($D$15:$D$26,MATCH(INDEX($B:$B,ROW()-$C31+1),$B$15:$B$26,0))=リスト!$O$9,5,INDEX($D$15:$D$26,MATCH(INDEX($B:$B,ROW()-$C31+1),$B$15:$B$26,0))),$F31&gt;0),IF(AND($H31&lt;&gt;"",$I31&lt;&gt;"",$J31&lt;&gt;""),"OK","NG"),"-")</f>
        <v>OK</v>
      </c>
      <c r="N31" s="17" t="str">
        <f t="array" ref="N31">IF($C31&lt;=IF(INDEX($D$15:$D$26,MATCH(INDEX($B:$B,ROW()-$C31+1),$B$15:$B$26,0))=リスト!$O$9,5,INDEX($D$15:$D$26,MATCH(INDEX($B:$B,ROW()-$C31+1),$B$15:$B$26,0))),IF(AND(LEN(SUBSTITUTE(SUBSTITUTE($D31,CHAR(10),""),CHAR(13),""))&lt;=1000,SUMPRODUCT(--ISNUMBER(FIND({"&lt;";"&gt;";"&amp;";"""";"'"},$D31)))=0,LEN(SUBSTITUTE(SUBSTITUTE($H31,CHAR(10),""),CHAR(13),""))&lt;=1000,SUMPRODUCT(--ISNUMBER(FIND({"&lt;";"&gt;";"&amp;";"""";"'"},$H31)))=0,LEN(SUBSTITUTE(SUBSTITUTE($I31,CHAR(10),""),CHAR(13),""))&lt;=300,SUMPRODUCT(--ISNUMBER(FIND({"&lt;";"&gt;";"&amp;";"""";"'"},$I31)))=0,OR($E31="",IF(ISNUMBER($E31),AND($E31=INT($E31),$E31&gt;=0,LEN(TEXT($E31,"0"))&lt;=12),FALSE)),OR($F31="",IF(ISNUMBER($F31),AND($F31=INT($F31),$F31&gt;=0,LEN(TEXT($F31,"0"))&lt;=12),FALSE))),"OK","NG"),"-")</f>
        <v>OK</v>
      </c>
      <c r="O31" s="17" t="str">
        <f t="array" ref="O31">IF($C31&lt;=IF(INDEX($D$15:$D$26,MATCH(INDEX($B:$B,ROW()-$C31+1),$B$15:$B$26,0))=リスト!$O$9,5,INDEX($D$15:$D$26,MATCH(INDEX($B:$B,ROW()-$C31+1),$B$15:$B$26,0))),IF(AND(ISNUMBER($E31),ISNUMBER($F31)),IF(AND($E31&gt;=$F31,IF(INDEX($B:$B,ROW()-$C31+1)=$B$31,$F31&gt;=100000,TRUE)),"OK","NG"),"-"),"-")</f>
        <v>OK</v>
      </c>
      <c r="P31" s="17" t="str">
        <f t="array" ref="P31">IF($C31&gt;IF(INDEX($D$15:$D$26,MATCH(INDEX($B:$B,ROW()-$C31+1),$B$15:$B$26,0))=リスト!$O$9,5,INDEX($D$15:$D$26,MATCH(INDEX($B:$B,ROW()-$C31+1),$B$15:$B$26,0))),IF(AND($D31="",$E31="",$F31="",$H31="",$I31="",$J31=""),"OK","NG"),"-")</f>
        <v>-</v>
      </c>
    </row>
    <row r="32" spans="2:17" ht="69.75" customHeight="1" x14ac:dyDescent="0.35">
      <c r="B32" s="79"/>
      <c r="C32" s="74">
        <v>2</v>
      </c>
      <c r="D32" s="80" t="s">
        <v>159</v>
      </c>
      <c r="E32" s="81">
        <v>4950000</v>
      </c>
      <c r="F32" s="82">
        <v>4500000</v>
      </c>
      <c r="G32" s="83">
        <f t="shared" si="1"/>
        <v>2250000</v>
      </c>
      <c r="H32" s="80" t="s">
        <v>160</v>
      </c>
      <c r="I32" s="95" t="s">
        <v>161</v>
      </c>
      <c r="J32" s="96" t="s">
        <v>162</v>
      </c>
      <c r="L32" s="17" t="str">
        <f t="array" ref="L32">IF($C32&lt;=IF(INDEX($D$15:$D$26,MATCH(INDEX($B:$B,ROW()-$C32+1),$B$15:$B$26,0))=リスト!$O$9,5,INDEX($D$15:$D$26,MATCH(INDEX($B:$B,ROW()-$C32+1),$B$15:$B$26,0))),IF(AND($D32&lt;&gt;"",$E32&lt;&gt;"",$F32&lt;&gt;""),"OK","NG"),"-")</f>
        <v>OK</v>
      </c>
      <c r="M32" s="17" t="str">
        <f t="array" ref="M32">IF(AND($C32&lt;=IF(INDEX($D$15:$D$26,MATCH(INDEX($B:$B,ROW()-$C32+1),$B$15:$B$26,0))=リスト!$O$9,5,INDEX($D$15:$D$26,MATCH(INDEX($B:$B,ROW()-$C32+1),$B$15:$B$26,0))),$F32&gt;0),IF(AND($H32&lt;&gt;"",$I32&lt;&gt;"",$J32&lt;&gt;""),"OK","NG"),"-")</f>
        <v>OK</v>
      </c>
      <c r="N32" s="17" t="str">
        <f t="array" ref="N32">IF($C32&lt;=IF(INDEX($D$15:$D$26,MATCH(INDEX($B:$B,ROW()-$C32+1),$B$15:$B$26,0))=リスト!$O$9,5,INDEX($D$15:$D$26,MATCH(INDEX($B:$B,ROW()-$C32+1),$B$15:$B$26,0))),IF(AND(LEN(SUBSTITUTE(SUBSTITUTE($D32,CHAR(10),""),CHAR(13),""))&lt;=1000,SUMPRODUCT(--ISNUMBER(FIND({"&lt;";"&gt;";"&amp;";"""";"'"},$D32)))=0,LEN(SUBSTITUTE(SUBSTITUTE($H32,CHAR(10),""),CHAR(13),""))&lt;=1000,SUMPRODUCT(--ISNUMBER(FIND({"&lt;";"&gt;";"&amp;";"""";"'"},$H32)))=0,LEN(SUBSTITUTE(SUBSTITUTE($I32,CHAR(10),""),CHAR(13),""))&lt;=300,SUMPRODUCT(--ISNUMBER(FIND({"&lt;";"&gt;";"&amp;";"""";"'"},$I32)))=0,OR($E32="",IF(ISNUMBER($E32),AND($E32=INT($E32),$E32&gt;=0,LEN(TEXT($E32,"0"))&lt;=12),FALSE)),OR($F32="",IF(ISNUMBER($F32),AND($F32=INT($F32),$F32&gt;=0,LEN(TEXT($F32,"0"))&lt;=12),FALSE))),"OK","NG"),"-")</f>
        <v>OK</v>
      </c>
      <c r="O32" s="17" t="str">
        <f t="array" ref="O32">IF($C32&lt;=IF(INDEX($D$15:$D$26,MATCH(INDEX($B:$B,ROW()-$C32+1),$B$15:$B$26,0))=リスト!$O$9,5,INDEX($D$15:$D$26,MATCH(INDEX($B:$B,ROW()-$C32+1),$B$15:$B$26,0))),IF(AND(ISNUMBER($E32),ISNUMBER($F32)),IF(AND($E32&gt;=$F32,IF(INDEX($B:$B,ROW()-$C32+1)=$B$31,$F32&gt;=100000,TRUE)),"OK","NG"),"-"),"-")</f>
        <v>OK</v>
      </c>
      <c r="P32" s="17" t="str">
        <f t="array" ref="P32">IF($C32&gt;IF(INDEX($D$15:$D$26,MATCH(INDEX($B:$B,ROW()-$C32+1),$B$15:$B$26,0))=リスト!$O$9,5,INDEX($D$15:$D$26,MATCH(INDEX($B:$B,ROW()-$C32+1),$B$15:$B$26,0))),IF(AND($D32="",$E32="",$F32="",$H32="",$I32="",$J32=""),"OK","NG"),"-")</f>
        <v>-</v>
      </c>
    </row>
    <row r="33" spans="2:16" ht="69.75" customHeight="1" x14ac:dyDescent="0.35">
      <c r="B33" s="79"/>
      <c r="C33" s="74">
        <v>3</v>
      </c>
      <c r="D33" s="80" t="s">
        <v>163</v>
      </c>
      <c r="E33" s="81">
        <v>2200000</v>
      </c>
      <c r="F33" s="82">
        <v>2000000</v>
      </c>
      <c r="G33" s="83">
        <f t="shared" si="1"/>
        <v>1000000</v>
      </c>
      <c r="H33" s="80" t="s">
        <v>164</v>
      </c>
      <c r="I33" s="95" t="s">
        <v>165</v>
      </c>
      <c r="J33" s="96" t="s">
        <v>158</v>
      </c>
      <c r="L33" s="17" t="str">
        <f t="array" ref="L33">IF($C33&lt;=IF(INDEX($D$15:$D$26,MATCH(INDEX($B:$B,ROW()-$C33+1),$B$15:$B$26,0))=リスト!$O$9,5,INDEX($D$15:$D$26,MATCH(INDEX($B:$B,ROW()-$C33+1),$B$15:$B$26,0))),IF(AND($D33&lt;&gt;"",$E33&lt;&gt;"",$F33&lt;&gt;""),"OK","NG"),"-")</f>
        <v>OK</v>
      </c>
      <c r="M33" s="17" t="str">
        <f t="array" ref="M33">IF(AND($C33&lt;=IF(INDEX($D$15:$D$26,MATCH(INDEX($B:$B,ROW()-$C33+1),$B$15:$B$26,0))=リスト!$O$9,5,INDEX($D$15:$D$26,MATCH(INDEX($B:$B,ROW()-$C33+1),$B$15:$B$26,0))),$F33&gt;0),IF(AND($H33&lt;&gt;"",$I33&lt;&gt;"",$J33&lt;&gt;""),"OK","NG"),"-")</f>
        <v>OK</v>
      </c>
      <c r="N33" s="17" t="str">
        <f t="array" ref="N33">IF($C33&lt;=IF(INDEX($D$15:$D$26,MATCH(INDEX($B:$B,ROW()-$C33+1),$B$15:$B$26,0))=リスト!$O$9,5,INDEX($D$15:$D$26,MATCH(INDEX($B:$B,ROW()-$C33+1),$B$15:$B$26,0))),IF(AND(LEN(SUBSTITUTE(SUBSTITUTE($D33,CHAR(10),""),CHAR(13),""))&lt;=1000,SUMPRODUCT(--ISNUMBER(FIND({"&lt;";"&gt;";"&amp;";"""";"'"},$D33)))=0,LEN(SUBSTITUTE(SUBSTITUTE($H33,CHAR(10),""),CHAR(13),""))&lt;=1000,SUMPRODUCT(--ISNUMBER(FIND({"&lt;";"&gt;";"&amp;";"""";"'"},$H33)))=0,LEN(SUBSTITUTE(SUBSTITUTE($I33,CHAR(10),""),CHAR(13),""))&lt;=300,SUMPRODUCT(--ISNUMBER(FIND({"&lt;";"&gt;";"&amp;";"""";"'"},$I33)))=0,OR($E33="",IF(ISNUMBER($E33),AND($E33=INT($E33),$E33&gt;=0,LEN(TEXT($E33,"0"))&lt;=12),FALSE)),OR($F33="",IF(ISNUMBER($F33),AND($F33=INT($F33),$F33&gt;=0,LEN(TEXT($F33,"0"))&lt;=12),FALSE))),"OK","NG"),"-")</f>
        <v>OK</v>
      </c>
      <c r="O33" s="17" t="str">
        <f t="array" ref="O33">IF($C33&lt;=IF(INDEX($D$15:$D$26,MATCH(INDEX($B:$B,ROW()-$C33+1),$B$15:$B$26,0))=リスト!$O$9,5,INDEX($D$15:$D$26,MATCH(INDEX($B:$B,ROW()-$C33+1),$B$15:$B$26,0))),IF(AND(ISNUMBER($E33),ISNUMBER($F33)),IF(AND($E33&gt;=$F33,IF(INDEX($B:$B,ROW()-$C33+1)=$B$31,$F33&gt;=100000,TRUE)),"OK","NG"),"-"),"-")</f>
        <v>OK</v>
      </c>
      <c r="P33" s="17" t="str">
        <f t="array" ref="P33">IF($C33&gt;IF(INDEX($D$15:$D$26,MATCH(INDEX($B:$B,ROW()-$C33+1),$B$15:$B$26,0))=リスト!$O$9,5,INDEX($D$15:$D$26,MATCH(INDEX($B:$B,ROW()-$C33+1),$B$15:$B$26,0))),IF(AND($D33="",$E33="",$F33="",$H33="",$I33="",$J33=""),"OK","NG"),"-")</f>
        <v>-</v>
      </c>
    </row>
    <row r="34" spans="2:16" ht="70.150000000000006" customHeight="1" x14ac:dyDescent="0.35">
      <c r="B34" s="79"/>
      <c r="C34" s="74">
        <v>4</v>
      </c>
      <c r="D34" s="80"/>
      <c r="E34" s="81"/>
      <c r="F34" s="82"/>
      <c r="G34" s="83">
        <f t="shared" si="1"/>
        <v>0</v>
      </c>
      <c r="H34" s="80"/>
      <c r="I34" s="95"/>
      <c r="J34" s="96"/>
      <c r="L34" s="17" t="str">
        <f t="array" ref="L34">IF($C34&lt;=IF(INDEX($D$15:$D$26,MATCH(INDEX($B:$B,ROW()-$C34+1),$B$15:$B$26,0))=リスト!$O$9,5,INDEX($D$15:$D$26,MATCH(INDEX($B:$B,ROW()-$C34+1),$B$15:$B$26,0))),IF(AND($D34&lt;&gt;"",$E34&lt;&gt;"",$F34&lt;&gt;""),"OK","NG"),"-")</f>
        <v>-</v>
      </c>
      <c r="M34" s="17" t="str">
        <f t="array" ref="M34">IF(AND($C34&lt;=IF(INDEX($D$15:$D$26,MATCH(INDEX($B:$B,ROW()-$C34+1),$B$15:$B$26,0))=リスト!$O$9,5,INDEX($D$15:$D$26,MATCH(INDEX($B:$B,ROW()-$C34+1),$B$15:$B$26,0))),$F34&gt;0),IF(AND($H34&lt;&gt;"",$I34&lt;&gt;"",$J34&lt;&gt;""),"OK","NG"),"-")</f>
        <v>-</v>
      </c>
      <c r="N34" s="17" t="str">
        <f t="array" ref="N34">IF($C34&lt;=IF(INDEX($D$15:$D$26,MATCH(INDEX($B:$B,ROW()-$C34+1),$B$15:$B$26,0))=リスト!$O$9,5,INDEX($D$15:$D$26,MATCH(INDEX($B:$B,ROW()-$C34+1),$B$15:$B$26,0))),IF(AND(LEN(SUBSTITUTE(SUBSTITUTE($D34,CHAR(10),""),CHAR(13),""))&lt;=1000,SUMPRODUCT(--ISNUMBER(FIND({"&lt;";"&gt;";"&amp;";"""";"'"},$D34)))=0,LEN(SUBSTITUTE(SUBSTITUTE($H34,CHAR(10),""),CHAR(13),""))&lt;=1000,SUMPRODUCT(--ISNUMBER(FIND({"&lt;";"&gt;";"&amp;";"""";"'"},$H34)))=0,LEN(SUBSTITUTE(SUBSTITUTE($I34,CHAR(10),""),CHAR(13),""))&lt;=300,SUMPRODUCT(--ISNUMBER(FIND({"&lt;";"&gt;";"&amp;";"""";"'"},$I34)))=0,OR($E34="",IF(ISNUMBER($E34),AND($E34=INT($E34),$E34&gt;=0,LEN(TEXT($E34,"0"))&lt;=12),FALSE)),OR($F34="",IF(ISNUMBER($F34),AND($F34=INT($F34),$F34&gt;=0,LEN(TEXT($F34,"0"))&lt;=12),FALSE))),"OK","NG"),"-")</f>
        <v>-</v>
      </c>
      <c r="O34" s="17" t="str">
        <f t="array" ref="O34">IF($C34&lt;=IF(INDEX($D$15:$D$26,MATCH(INDEX($B:$B,ROW()-$C34+1),$B$15:$B$26,0))=リスト!$O$9,5,INDEX($D$15:$D$26,MATCH(INDEX($B:$B,ROW()-$C34+1),$B$15:$B$26,0))),IF(AND(ISNUMBER($E34),ISNUMBER($F34)),IF(AND($E34&gt;=$F34,IF(INDEX($B:$B,ROW()-$C34+1)=$B$31,$F34&gt;=100000,TRUE)),"OK","NG"),"-"),"-")</f>
        <v>-</v>
      </c>
      <c r="P34" s="17" t="str">
        <f t="array" ref="P34">IF($C34&gt;IF(INDEX($D$15:$D$26,MATCH(INDEX($B:$B,ROW()-$C34+1),$B$15:$B$26,0))=リスト!$O$9,5,INDEX($D$15:$D$26,MATCH(INDEX($B:$B,ROW()-$C34+1),$B$15:$B$26,0))),IF(AND($D34="",$E34="",$F34="",$H34="",$I34="",$J34=""),"OK","NG"),"-")</f>
        <v>OK</v>
      </c>
    </row>
    <row r="35" spans="2:16" ht="70.150000000000006" customHeight="1" x14ac:dyDescent="0.35">
      <c r="B35" s="84"/>
      <c r="C35" s="74">
        <v>5</v>
      </c>
      <c r="D35" s="85"/>
      <c r="E35" s="86"/>
      <c r="F35" s="87"/>
      <c r="G35" s="148">
        <f t="shared" si="1"/>
        <v>0</v>
      </c>
      <c r="H35" s="85"/>
      <c r="I35" s="97"/>
      <c r="J35" s="98"/>
      <c r="L35" s="17" t="str">
        <f t="array" ref="L35">IF($C35&lt;=IF(INDEX($D$15:$D$26,MATCH(INDEX($B:$B,ROW()-$C35+1),$B$15:$B$26,0))=リスト!$O$9,5,INDEX($D$15:$D$26,MATCH(INDEX($B:$B,ROW()-$C35+1),$B$15:$B$26,0))),IF(AND($D35&lt;&gt;"",$E35&lt;&gt;"",$F35&lt;&gt;""),"OK","NG"),"-")</f>
        <v>-</v>
      </c>
      <c r="M35" s="17" t="str">
        <f t="array" ref="M35">IF(AND($C35&lt;=IF(INDEX($D$15:$D$26,MATCH(INDEX($B:$B,ROW()-$C35+1),$B$15:$B$26,0))=リスト!$O$9,5,INDEX($D$15:$D$26,MATCH(INDEX($B:$B,ROW()-$C35+1),$B$15:$B$26,0))),$F35&gt;0),IF(AND($H35&lt;&gt;"",$I35&lt;&gt;"",$J35&lt;&gt;""),"OK","NG"),"-")</f>
        <v>-</v>
      </c>
      <c r="N35" s="17" t="str">
        <f t="array" ref="N35">IF($C35&lt;=IF(INDEX($D$15:$D$26,MATCH(INDEX($B:$B,ROW()-$C35+1),$B$15:$B$26,0))=リスト!$O$9,5,INDEX($D$15:$D$26,MATCH(INDEX($B:$B,ROW()-$C35+1),$B$15:$B$26,0))),IF(AND(LEN(SUBSTITUTE(SUBSTITUTE($D35,CHAR(10),""),CHAR(13),""))&lt;=1000,SUMPRODUCT(--ISNUMBER(FIND({"&lt;";"&gt;";"&amp;";"""";"'"},$D35)))=0,LEN(SUBSTITUTE(SUBSTITUTE($H35,CHAR(10),""),CHAR(13),""))&lt;=1000,SUMPRODUCT(--ISNUMBER(FIND({"&lt;";"&gt;";"&amp;";"""";"'"},$H35)))=0,LEN(SUBSTITUTE(SUBSTITUTE($I35,CHAR(10),""),CHAR(13),""))&lt;=300,SUMPRODUCT(--ISNUMBER(FIND({"&lt;";"&gt;";"&amp;";"""";"'"},$I35)))=0,OR($E35="",IF(ISNUMBER($E35),AND($E35=INT($E35),$E35&gt;=0,LEN(TEXT($E35,"0"))&lt;=12),FALSE)),OR($F35="",IF(ISNUMBER($F35),AND($F35=INT($F35),$F35&gt;=0,LEN(TEXT($F35,"0"))&lt;=12),FALSE))),"OK","NG"),"-")</f>
        <v>-</v>
      </c>
      <c r="O35" s="17" t="str">
        <f t="array" ref="O35">IF($C35&lt;=IF(INDEX($D$15:$D$26,MATCH(INDEX($B:$B,ROW()-$C35+1),$B$15:$B$26,0))=リスト!$O$9,5,INDEX($D$15:$D$26,MATCH(INDEX($B:$B,ROW()-$C35+1),$B$15:$B$26,0))),IF(AND(ISNUMBER($E35),ISNUMBER($F35)),IF(AND($E35&gt;=$F35,IF(INDEX($B:$B,ROW()-$C35+1)=$B$31,$F35&gt;=100000,TRUE)),"OK","NG"),"-"),"-")</f>
        <v>-</v>
      </c>
      <c r="P35" s="17" t="str">
        <f t="array" ref="P35">IF($C35&gt;IF(INDEX($D$15:$D$26,MATCH(INDEX($B:$B,ROW()-$C35+1),$B$15:$B$26,0))=リスト!$O$9,5,INDEX($D$15:$D$26,MATCH(INDEX($B:$B,ROW()-$C35+1),$B$15:$B$26,0))),IF(AND($D35="",$E35="",$F35="",$H35="",$I35="",$J35=""),"OK","NG"),"-")</f>
        <v>OK</v>
      </c>
    </row>
    <row r="36" spans="2:16" ht="70.150000000000006" customHeight="1" x14ac:dyDescent="0.35">
      <c r="B36" s="73" t="s">
        <v>134</v>
      </c>
      <c r="C36" s="89">
        <v>1</v>
      </c>
      <c r="D36" s="75"/>
      <c r="E36" s="76"/>
      <c r="F36" s="77"/>
      <c r="G36" s="147">
        <f t="shared" si="1"/>
        <v>0</v>
      </c>
      <c r="H36" s="75"/>
      <c r="I36" s="35"/>
      <c r="L36" s="17" t="str">
        <f t="array" ref="L36">IF($C36&lt;=IF(INDEX($D$15:$D$26,MATCH(INDEX($B:$B,ROW()-$C36+1),$B$15:$B$26,0))=リスト!$O$9,5,INDEX($D$15:$D$26,MATCH(INDEX($B:$B,ROW()-$C36+1),$B$15:$B$26,0))),IF(AND($D36&lt;&gt;"",$E36&lt;&gt;"",$F36&lt;&gt;""),"OK","NG"),"-")</f>
        <v>-</v>
      </c>
      <c r="M36" s="17" t="str">
        <f t="array" ref="M36">IF(AND($C36&lt;=IF(INDEX($D$15:$D$26,MATCH(INDEX($B:$B,ROW()-$C36+1),$B$15:$B$26,0))=リスト!$O$9,5,INDEX($D$15:$D$26,MATCH(INDEX($B:$B,ROW()-$C36+1),$B$15:$B$26,0))),$F36&gt;0),IF(AND($H36&lt;&gt;"",$I36&lt;&gt;""),"OK","NG"),"-")</f>
        <v>-</v>
      </c>
      <c r="N36" s="17" t="str">
        <f t="array" ref="N36">IF($C36&lt;=IF(INDEX($D$15:$D$26,MATCH(INDEX($B:$B,ROW()-$C36+1),$B$15:$B$26,0))=リスト!$O$9,5,INDEX($D$15:$D$26,MATCH(INDEX($B:$B,ROW()-$C36+1),$B$15:$B$26,0))),IF(AND(LEN(SUBSTITUTE(SUBSTITUTE($D36,CHAR(10),""),CHAR(13),""))&lt;=1000,SUMPRODUCT(--ISNUMBER(FIND({"&lt;";"&gt;";"&amp;";"""";"'"},$D36)))=0,LEN(SUBSTITUTE(SUBSTITUTE($H36,CHAR(10),""),CHAR(13),""))&lt;=1000,SUMPRODUCT(--ISNUMBER(FIND({"&lt;";"&gt;";"&amp;";"""";"'"},$H36)))=0,LEN(SUBSTITUTE(SUBSTITUTE($I36,CHAR(10),""),CHAR(13),""))&lt;=300,SUMPRODUCT(--ISNUMBER(FIND({"&lt;";"&gt;";"&amp;";"""";"'"},$I36)))=0,OR($E36="",IF(ISNUMBER($E36),AND($E36=INT($E36),$E36&gt;=0,LEN(TEXT($E36,"0"))&lt;=12),FALSE)),OR($F36="",IF(ISNUMBER($F36),AND($F36=INT($F36),$F36&gt;=0,LEN(TEXT($F36,"0"))&lt;=12),FALSE))),"OK","NG"),"-")</f>
        <v>-</v>
      </c>
      <c r="O36" s="17" t="str">
        <f t="array" ref="O36">IF($C36&lt;=IF(INDEX($D$15:$D$26,MATCH(INDEX($B:$B,ROW()-$C36+1),$B$15:$B$26,0))=リスト!$O$9,5,INDEX($D$15:$D$26,MATCH(INDEX($B:$B,ROW()-$C36+1),$B$15:$B$26,0))),IF(AND(ISNUMBER($E36),ISNUMBER($F36)),IF(AND($E36&gt;=$F36,IF(INDEX($B:$B,ROW()-$C36+1)=$B$31,$F36&gt;=100000,TRUE)),"OK","NG"),"-"),"-")</f>
        <v>-</v>
      </c>
      <c r="P36" s="17" t="str">
        <f t="array" ref="P36">IF($C36&gt;IF(INDEX($D$15:$D$26,MATCH(INDEX($B:$B,ROW()-$C36+1),$B$15:$B$26,0))=リスト!$O$9,5,INDEX($D$15:$D$26,MATCH(INDEX($B:$B,ROW()-$C36+1),$B$15:$B$26,0))),IF(AND($D36="",$E36="",$F36="",$H36="",$I36=""),"OK","NG"),"-")</f>
        <v>OK</v>
      </c>
    </row>
    <row r="37" spans="2:16" ht="70.150000000000006" customHeight="1" x14ac:dyDescent="0.35">
      <c r="B37" s="79"/>
      <c r="C37" s="89">
        <v>2</v>
      </c>
      <c r="D37" s="80"/>
      <c r="E37" s="81"/>
      <c r="F37" s="82"/>
      <c r="G37" s="83">
        <f t="shared" si="1"/>
        <v>0</v>
      </c>
      <c r="H37" s="80"/>
      <c r="I37" s="91"/>
      <c r="L37" s="17" t="str">
        <f t="array" ref="L37">IF($C37&lt;=IF(INDEX($D$15:$D$26,MATCH(INDEX($B:$B,ROW()-$C37+1),$B$15:$B$26,0))=リスト!$O$9,5,INDEX($D$15:$D$26,MATCH(INDEX($B:$B,ROW()-$C37+1),$B$15:$B$26,0))),IF(AND($D37&lt;&gt;"",$E37&lt;&gt;"",$F37&lt;&gt;""),"OK","NG"),"-")</f>
        <v>-</v>
      </c>
      <c r="M37" s="17" t="str">
        <f t="array" ref="M37">IF(AND($C37&lt;=IF(INDEX($D$15:$D$26,MATCH(INDEX($B:$B,ROW()-$C37+1),$B$15:$B$26,0))=リスト!$O$9,5,INDEX($D$15:$D$26,MATCH(INDEX($B:$B,ROW()-$C37+1),$B$15:$B$26,0))),$F37&gt;0),IF(AND($H37&lt;&gt;"",$I37&lt;&gt;""),"OK","NG"),"-")</f>
        <v>-</v>
      </c>
      <c r="N37" s="17" t="str">
        <f t="array" ref="N37">IF($C37&lt;=IF(INDEX($D$15:$D$26,MATCH(INDEX($B:$B,ROW()-$C37+1),$B$15:$B$26,0))=リスト!$O$9,5,INDEX($D$15:$D$26,MATCH(INDEX($B:$B,ROW()-$C37+1),$B$15:$B$26,0))),IF(AND(LEN(SUBSTITUTE(SUBSTITUTE($D37,CHAR(10),""),CHAR(13),""))&lt;=1000,SUMPRODUCT(--ISNUMBER(FIND({"&lt;";"&gt;";"&amp;";"""";"'"},$D37)))=0,LEN(SUBSTITUTE(SUBSTITUTE($H37,CHAR(10),""),CHAR(13),""))&lt;=1000,SUMPRODUCT(--ISNUMBER(FIND({"&lt;";"&gt;";"&amp;";"""";"'"},$H37)))=0,LEN(SUBSTITUTE(SUBSTITUTE($I37,CHAR(10),""),CHAR(13),""))&lt;=300,SUMPRODUCT(--ISNUMBER(FIND({"&lt;";"&gt;";"&amp;";"""";"'"},$I37)))=0,OR($E37="",IF(ISNUMBER($E37),AND($E37=INT($E37),$E37&gt;=0,LEN(TEXT($E37,"0"))&lt;=12),FALSE)),OR($F37="",IF(ISNUMBER($F37),AND($F37=INT($F37),$F37&gt;=0,LEN(TEXT($F37,"0"))&lt;=12),FALSE))),"OK","NG"),"-")</f>
        <v>-</v>
      </c>
      <c r="O37" s="17" t="str">
        <f t="array" ref="O37">IF($C37&lt;=IF(INDEX($D$15:$D$26,MATCH(INDEX($B:$B,ROW()-$C37+1),$B$15:$B$26,0))=リスト!$O$9,5,INDEX($D$15:$D$26,MATCH(INDEX($B:$B,ROW()-$C37+1),$B$15:$B$26,0))),IF(AND(ISNUMBER($E37),ISNUMBER($F37)),IF(AND($E37&gt;=$F37,IF(INDEX($B:$B,ROW()-$C37+1)=$B$31,$F37&gt;=100000,TRUE)),"OK","NG"),"-"),"-")</f>
        <v>-</v>
      </c>
      <c r="P37" s="17" t="str">
        <f t="array" ref="P37">IF($C37&gt;IF(INDEX($D$15:$D$26,MATCH(INDEX($B:$B,ROW()-$C37+1),$B$15:$B$26,0))=リスト!$O$9,5,INDEX($D$15:$D$26,MATCH(INDEX($B:$B,ROW()-$C37+1),$B$15:$B$26,0))),IF(AND($D37="",$E37="",$F37="",$H37="",$I37=""),"OK","NG"),"-")</f>
        <v>OK</v>
      </c>
    </row>
    <row r="38" spans="2:16" ht="70.150000000000006" customHeight="1" x14ac:dyDescent="0.35">
      <c r="B38" s="79"/>
      <c r="C38" s="89">
        <v>3</v>
      </c>
      <c r="D38" s="80"/>
      <c r="E38" s="81"/>
      <c r="F38" s="82"/>
      <c r="G38" s="83">
        <f t="shared" si="1"/>
        <v>0</v>
      </c>
      <c r="H38" s="80"/>
      <c r="I38" s="91"/>
      <c r="L38" s="17" t="str">
        <f t="array" ref="L38">IF($C38&lt;=IF(INDEX($D$15:$D$26,MATCH(INDEX($B:$B,ROW()-$C38+1),$B$15:$B$26,0))=リスト!$O$9,5,INDEX($D$15:$D$26,MATCH(INDEX($B:$B,ROW()-$C38+1),$B$15:$B$26,0))),IF(AND($D38&lt;&gt;"",$E38&lt;&gt;"",$F38&lt;&gt;""),"OK","NG"),"-")</f>
        <v>-</v>
      </c>
      <c r="M38" s="17" t="str">
        <f t="array" ref="M38">IF(AND($C38&lt;=IF(INDEX($D$15:$D$26,MATCH(INDEX($B:$B,ROW()-$C38+1),$B$15:$B$26,0))=リスト!$O$9,5,INDEX($D$15:$D$26,MATCH(INDEX($B:$B,ROW()-$C38+1),$B$15:$B$26,0))),$F38&gt;0),IF(AND($H38&lt;&gt;"",$I38&lt;&gt;""),"OK","NG"),"-")</f>
        <v>-</v>
      </c>
      <c r="N38" s="17" t="str">
        <f t="array" ref="N38">IF($C38&lt;=IF(INDEX($D$15:$D$26,MATCH(INDEX($B:$B,ROW()-$C38+1),$B$15:$B$26,0))=リスト!$O$9,5,INDEX($D$15:$D$26,MATCH(INDEX($B:$B,ROW()-$C38+1),$B$15:$B$26,0))),IF(AND(LEN(SUBSTITUTE(SUBSTITUTE($D38,CHAR(10),""),CHAR(13),""))&lt;=1000,SUMPRODUCT(--ISNUMBER(FIND({"&lt;";"&gt;";"&amp;";"""";"'"},$D38)))=0,LEN(SUBSTITUTE(SUBSTITUTE($H38,CHAR(10),""),CHAR(13),""))&lt;=1000,SUMPRODUCT(--ISNUMBER(FIND({"&lt;";"&gt;";"&amp;";"""";"'"},$H38)))=0,LEN(SUBSTITUTE(SUBSTITUTE($I38,CHAR(10),""),CHAR(13),""))&lt;=300,SUMPRODUCT(--ISNUMBER(FIND({"&lt;";"&gt;";"&amp;";"""";"'"},$I38)))=0,OR($E38="",IF(ISNUMBER($E38),AND($E38=INT($E38),$E38&gt;=0,LEN(TEXT($E38,"0"))&lt;=12),FALSE)),OR($F38="",IF(ISNUMBER($F38),AND($F38=INT($F38),$F38&gt;=0,LEN(TEXT($F38,"0"))&lt;=12),FALSE))),"OK","NG"),"-")</f>
        <v>-</v>
      </c>
      <c r="O38" s="17" t="str">
        <f t="array" ref="O38">IF($C38&lt;=IF(INDEX($D$15:$D$26,MATCH(INDEX($B:$B,ROW()-$C38+1),$B$15:$B$26,0))=リスト!$O$9,5,INDEX($D$15:$D$26,MATCH(INDEX($B:$B,ROW()-$C38+1),$B$15:$B$26,0))),IF(AND(ISNUMBER($E38),ISNUMBER($F38)),IF(AND($E38&gt;=$F38,IF(INDEX($B:$B,ROW()-$C38+1)=$B$31,$F38&gt;=100000,TRUE)),"OK","NG"),"-"),"-")</f>
        <v>-</v>
      </c>
      <c r="P38" s="17" t="str">
        <f t="array" ref="P38">IF($C38&gt;IF(INDEX($D$15:$D$26,MATCH(INDEX($B:$B,ROW()-$C38+1),$B$15:$B$26,0))=リスト!$O$9,5,INDEX($D$15:$D$26,MATCH(INDEX($B:$B,ROW()-$C38+1),$B$15:$B$26,0))),IF(AND($D38="",$E38="",$F38="",$H38="",$I38=""),"OK","NG"),"-")</f>
        <v>OK</v>
      </c>
    </row>
    <row r="39" spans="2:16" ht="70.150000000000006" customHeight="1" x14ac:dyDescent="0.35">
      <c r="B39" s="79"/>
      <c r="C39" s="89">
        <v>4</v>
      </c>
      <c r="D39" s="80"/>
      <c r="E39" s="81"/>
      <c r="F39" s="82"/>
      <c r="G39" s="83">
        <f t="shared" ref="G39:G90" si="2">IF(ISNUMBER($D$9),ROUNDDOWN(F39*$D$9,0),"-")</f>
        <v>0</v>
      </c>
      <c r="H39" s="80"/>
      <c r="I39" s="91"/>
      <c r="L39" s="17" t="str">
        <f t="array" ref="L39">IF($C39&lt;=IF(INDEX($D$15:$D$26,MATCH(INDEX($B:$B,ROW()-$C39+1),$B$15:$B$26,0))=リスト!$O$9,5,INDEX($D$15:$D$26,MATCH(INDEX($B:$B,ROW()-$C39+1),$B$15:$B$26,0))),IF(AND($D39&lt;&gt;"",$E39&lt;&gt;"",$F39&lt;&gt;""),"OK","NG"),"-")</f>
        <v>-</v>
      </c>
      <c r="M39" s="17" t="str">
        <f t="array" ref="M39">IF(AND($C39&lt;=IF(INDEX($D$15:$D$26,MATCH(INDEX($B:$B,ROW()-$C39+1),$B$15:$B$26,0))=リスト!$O$9,5,INDEX($D$15:$D$26,MATCH(INDEX($B:$B,ROW()-$C39+1),$B$15:$B$26,0))),$F39&gt;0),IF(AND($H39&lt;&gt;"",$I39&lt;&gt;""),"OK","NG"),"-")</f>
        <v>-</v>
      </c>
      <c r="N39" s="17" t="str">
        <f t="array" ref="N39">IF($C39&lt;=IF(INDEX($D$15:$D$26,MATCH(INDEX($B:$B,ROW()-$C39+1),$B$15:$B$26,0))=リスト!$O$9,5,INDEX($D$15:$D$26,MATCH(INDEX($B:$B,ROW()-$C39+1),$B$15:$B$26,0))),IF(AND(LEN(SUBSTITUTE(SUBSTITUTE($D39,CHAR(10),""),CHAR(13),""))&lt;=1000,SUMPRODUCT(--ISNUMBER(FIND({"&lt;";"&gt;";"&amp;";"""";"'"},$D39)))=0,LEN(SUBSTITUTE(SUBSTITUTE($H39,CHAR(10),""),CHAR(13),""))&lt;=1000,SUMPRODUCT(--ISNUMBER(FIND({"&lt;";"&gt;";"&amp;";"""";"'"},$H39)))=0,LEN(SUBSTITUTE(SUBSTITUTE($I39,CHAR(10),""),CHAR(13),""))&lt;=300,SUMPRODUCT(--ISNUMBER(FIND({"&lt;";"&gt;";"&amp;";"""";"'"},$I39)))=0,OR($E39="",IF(ISNUMBER($E39),AND($E39=INT($E39),$E39&gt;=0,LEN(TEXT($E39,"0"))&lt;=12),FALSE)),OR($F39="",IF(ISNUMBER($F39),AND($F39=INT($F39),$F39&gt;=0,LEN(TEXT($F39,"0"))&lt;=12),FALSE))),"OK","NG"),"-")</f>
        <v>-</v>
      </c>
      <c r="O39" s="17" t="str">
        <f t="array" ref="O39">IF($C39&lt;=IF(INDEX($D$15:$D$26,MATCH(INDEX($B:$B,ROW()-$C39+1),$B$15:$B$26,0))=リスト!$O$9,5,INDEX($D$15:$D$26,MATCH(INDEX($B:$B,ROW()-$C39+1),$B$15:$B$26,0))),IF(AND(ISNUMBER($E39),ISNUMBER($F39)),IF(AND($E39&gt;=$F39,IF(INDEX($B:$B,ROW()-$C39+1)=$B$31,$F39&gt;=100000,TRUE)),"OK","NG"),"-"),"-")</f>
        <v>-</v>
      </c>
      <c r="P39" s="17" t="str">
        <f t="array" ref="P39">IF($C39&gt;IF(INDEX($D$15:$D$26,MATCH(INDEX($B:$B,ROW()-$C39+1),$B$15:$B$26,0))=リスト!$O$9,5,INDEX($D$15:$D$26,MATCH(INDEX($B:$B,ROW()-$C39+1),$B$15:$B$26,0))),IF(AND($D39="",$E39="",$F39="",$H39="",$I39=""),"OK","NG"),"-")</f>
        <v>OK</v>
      </c>
    </row>
    <row r="40" spans="2:16" ht="70.150000000000006" customHeight="1" x14ac:dyDescent="0.35">
      <c r="B40" s="84"/>
      <c r="C40" s="89">
        <v>5</v>
      </c>
      <c r="D40" s="85"/>
      <c r="E40" s="86"/>
      <c r="F40" s="87"/>
      <c r="G40" s="88">
        <f t="shared" si="2"/>
        <v>0</v>
      </c>
      <c r="H40" s="85"/>
      <c r="I40" s="38"/>
      <c r="L40" s="17" t="str">
        <f t="array" ref="L40">IF($C40&lt;=IF(INDEX($D$15:$D$26,MATCH(INDEX($B:$B,ROW()-$C40+1),$B$15:$B$26,0))=リスト!$O$9,5,INDEX($D$15:$D$26,MATCH(INDEX($B:$B,ROW()-$C40+1),$B$15:$B$26,0))),IF(AND($D40&lt;&gt;"",$E40&lt;&gt;"",$F40&lt;&gt;""),"OK","NG"),"-")</f>
        <v>-</v>
      </c>
      <c r="M40" s="17" t="str">
        <f t="array" ref="M40">IF(AND($C40&lt;=IF(INDEX($D$15:$D$26,MATCH(INDEX($B:$B,ROW()-$C40+1),$B$15:$B$26,0))=リスト!$O$9,5,INDEX($D$15:$D$26,MATCH(INDEX($B:$B,ROW()-$C40+1),$B$15:$B$26,0))),$F40&gt;0),IF(AND($H40&lt;&gt;"",$I40&lt;&gt;""),"OK","NG"),"-")</f>
        <v>-</v>
      </c>
      <c r="N40" s="17" t="str">
        <f t="array" ref="N40">IF($C40&lt;=IF(INDEX($D$15:$D$26,MATCH(INDEX($B:$B,ROW()-$C40+1),$B$15:$B$26,0))=リスト!$O$9,5,INDEX($D$15:$D$26,MATCH(INDEX($B:$B,ROW()-$C40+1),$B$15:$B$26,0))),IF(AND(LEN(SUBSTITUTE(SUBSTITUTE($D40,CHAR(10),""),CHAR(13),""))&lt;=1000,SUMPRODUCT(--ISNUMBER(FIND({"&lt;";"&gt;";"&amp;";"""";"'"},$D40)))=0,LEN(SUBSTITUTE(SUBSTITUTE($H40,CHAR(10),""),CHAR(13),""))&lt;=1000,SUMPRODUCT(--ISNUMBER(FIND({"&lt;";"&gt;";"&amp;";"""";"'"},$H40)))=0,LEN(SUBSTITUTE(SUBSTITUTE($I40,CHAR(10),""),CHAR(13),""))&lt;=300,SUMPRODUCT(--ISNUMBER(FIND({"&lt;";"&gt;";"&amp;";"""";"'"},$I40)))=0,OR($E40="",IF(ISNUMBER($E40),AND($E40=INT($E40),$E40&gt;=0,LEN(TEXT($E40,"0"))&lt;=12),FALSE)),OR($F40="",IF(ISNUMBER($F40),AND($F40=INT($F40),$F40&gt;=0,LEN(TEXT($F40,"0"))&lt;=12),FALSE))),"OK","NG"),"-")</f>
        <v>-</v>
      </c>
      <c r="O40" s="17" t="str">
        <f t="array" ref="O40">IF($C40&lt;=IF(INDEX($D$15:$D$26,MATCH(INDEX($B:$B,ROW()-$C40+1),$B$15:$B$26,0))=リスト!$O$9,5,INDEX($D$15:$D$26,MATCH(INDEX($B:$B,ROW()-$C40+1),$B$15:$B$26,0))),IF(AND(ISNUMBER($E40),ISNUMBER($F40)),IF(AND($E40&gt;=$F40,IF(INDEX($B:$B,ROW()-$C40+1)=$B$31,$F40&gt;=100000,TRUE)),"OK","NG"),"-"),"-")</f>
        <v>-</v>
      </c>
      <c r="P40" s="17" t="str">
        <f t="array" ref="P40">IF($C40&gt;IF(INDEX($D$15:$D$26,MATCH(INDEX($B:$B,ROW()-$C40+1),$B$15:$B$26,0))=リスト!$O$9,5,INDEX($D$15:$D$26,MATCH(INDEX($B:$B,ROW()-$C40+1),$B$15:$B$26,0))),IF(AND($D40="",$E40="",$F40="",$H40="",$I40=""),"OK","NG"),"-")</f>
        <v>OK</v>
      </c>
    </row>
    <row r="41" spans="2:16" ht="70.150000000000006" customHeight="1" x14ac:dyDescent="0.35">
      <c r="B41" s="73" t="s">
        <v>135</v>
      </c>
      <c r="C41" s="89">
        <v>1</v>
      </c>
      <c r="D41" s="75"/>
      <c r="E41" s="76"/>
      <c r="F41" s="77"/>
      <c r="G41" s="78">
        <f t="shared" si="2"/>
        <v>0</v>
      </c>
      <c r="H41" s="75"/>
      <c r="I41" s="35"/>
      <c r="L41" s="17" t="str">
        <f t="array" ref="L41">IF($C41&lt;=IF(INDEX($D$15:$D$26,MATCH(INDEX($B:$B,ROW()-$C41+1),$B$15:$B$26,0))=リスト!$O$9,5,INDEX($D$15:$D$26,MATCH(INDEX($B:$B,ROW()-$C41+1),$B$15:$B$26,0))),IF(AND($D41&lt;&gt;"",$E41&lt;&gt;"",$F41&lt;&gt;""),"OK","NG"),"-")</f>
        <v>-</v>
      </c>
      <c r="M41" s="17" t="str">
        <f t="array" ref="M41">IF(AND($C41&lt;=IF(INDEX($D$15:$D$26,MATCH(INDEX($B:$B,ROW()-$C41+1),$B$15:$B$26,0))=リスト!$O$9,5,INDEX($D$15:$D$26,MATCH(INDEX($B:$B,ROW()-$C41+1),$B$15:$B$26,0))),$F41&gt;0),IF(AND($H41&lt;&gt;"",$I41&lt;&gt;""),"OK","NG"),"-")</f>
        <v>-</v>
      </c>
      <c r="N41" s="17" t="str">
        <f t="array" ref="N41">IF($C41&lt;=IF(INDEX($D$15:$D$26,MATCH(INDEX($B:$B,ROW()-$C41+1),$B$15:$B$26,0))=リスト!$O$9,5,INDEX($D$15:$D$26,MATCH(INDEX($B:$B,ROW()-$C41+1),$B$15:$B$26,0))),IF(AND(LEN(SUBSTITUTE(SUBSTITUTE($D41,CHAR(10),""),CHAR(13),""))&lt;=1000,SUMPRODUCT(--ISNUMBER(FIND({"&lt;";"&gt;";"&amp;";"""";"'"},$D41)))=0,LEN(SUBSTITUTE(SUBSTITUTE($H41,CHAR(10),""),CHAR(13),""))&lt;=1000,SUMPRODUCT(--ISNUMBER(FIND({"&lt;";"&gt;";"&amp;";"""";"'"},$H41)))=0,LEN(SUBSTITUTE(SUBSTITUTE($I41,CHAR(10),""),CHAR(13),""))&lt;=300,SUMPRODUCT(--ISNUMBER(FIND({"&lt;";"&gt;";"&amp;";"""";"'"},$I41)))=0,OR($E41="",IF(ISNUMBER($E41),AND($E41=INT($E41),$E41&gt;=0,LEN(TEXT($E41,"0"))&lt;=12),FALSE)),OR($F41="",IF(ISNUMBER($F41),AND($F41=INT($F41),$F41&gt;=0,LEN(TEXT($F41,"0"))&lt;=12),FALSE))),"OK","NG"),"-")</f>
        <v>-</v>
      </c>
      <c r="O41" s="17" t="str">
        <f t="array" ref="O41">IF($C41&lt;=IF(INDEX($D$15:$D$26,MATCH(INDEX($B:$B,ROW()-$C41+1),$B$15:$B$26,0))=リスト!$O$9,5,INDEX($D$15:$D$26,MATCH(INDEX($B:$B,ROW()-$C41+1),$B$15:$B$26,0))),IF(AND(ISNUMBER($E41),ISNUMBER($F41)),IF(AND($E41&gt;=$F41,IF(INDEX($B:$B,ROW()-$C41+1)=$B$31,$F41&gt;=100000,TRUE)),"OK","NG"),"-"),"-")</f>
        <v>-</v>
      </c>
      <c r="P41" s="17" t="str">
        <f t="array" ref="P41">IF($C41&gt;IF(INDEX($D$15:$D$26,MATCH(INDEX($B:$B,ROW()-$C41+1),$B$15:$B$26,0))=リスト!$O$9,5,INDEX($D$15:$D$26,MATCH(INDEX($B:$B,ROW()-$C41+1),$B$15:$B$26,0))),IF(AND($D41="",$E41="",$F41="",$H41="",$I41=""),"OK","NG"),"-")</f>
        <v>OK</v>
      </c>
    </row>
    <row r="42" spans="2:16" ht="70.150000000000006" customHeight="1" x14ac:dyDescent="0.35">
      <c r="B42" s="79"/>
      <c r="C42" s="89">
        <v>2</v>
      </c>
      <c r="D42" s="80"/>
      <c r="E42" s="81"/>
      <c r="F42" s="82"/>
      <c r="G42" s="83">
        <f t="shared" si="2"/>
        <v>0</v>
      </c>
      <c r="H42" s="80"/>
      <c r="I42" s="91"/>
      <c r="L42" s="17" t="str">
        <f t="array" ref="L42">IF($C42&lt;=IF(INDEX($D$15:$D$26,MATCH(INDEX($B:$B,ROW()-$C42+1),$B$15:$B$26,0))=リスト!$O$9,5,INDEX($D$15:$D$26,MATCH(INDEX($B:$B,ROW()-$C42+1),$B$15:$B$26,0))),IF(AND($D42&lt;&gt;"",$E42&lt;&gt;"",$F42&lt;&gt;""),"OK","NG"),"-")</f>
        <v>-</v>
      </c>
      <c r="M42" s="17" t="str">
        <f t="array" ref="M42">IF(AND($C42&lt;=IF(INDEX($D$15:$D$26,MATCH(INDEX($B:$B,ROW()-$C42+1),$B$15:$B$26,0))=リスト!$O$9,5,INDEX($D$15:$D$26,MATCH(INDEX($B:$B,ROW()-$C42+1),$B$15:$B$26,0))),$F42&gt;0),IF(AND($H42&lt;&gt;"",$I42&lt;&gt;""),"OK","NG"),"-")</f>
        <v>-</v>
      </c>
      <c r="N42" s="17" t="str">
        <f t="array" ref="N42">IF($C42&lt;=IF(INDEX($D$15:$D$26,MATCH(INDEX($B:$B,ROW()-$C42+1),$B$15:$B$26,0))=リスト!$O$9,5,INDEX($D$15:$D$26,MATCH(INDEX($B:$B,ROW()-$C42+1),$B$15:$B$26,0))),IF(AND(LEN(SUBSTITUTE(SUBSTITUTE($D42,CHAR(10),""),CHAR(13),""))&lt;=1000,SUMPRODUCT(--ISNUMBER(FIND({"&lt;";"&gt;";"&amp;";"""";"'"},$D42)))=0,LEN(SUBSTITUTE(SUBSTITUTE($H42,CHAR(10),""),CHAR(13),""))&lt;=1000,SUMPRODUCT(--ISNUMBER(FIND({"&lt;";"&gt;";"&amp;";"""";"'"},$H42)))=0,LEN(SUBSTITUTE(SUBSTITUTE($I42,CHAR(10),""),CHAR(13),""))&lt;=300,SUMPRODUCT(--ISNUMBER(FIND({"&lt;";"&gt;";"&amp;";"""";"'"},$I42)))=0,OR($E42="",IF(ISNUMBER($E42),AND($E42=INT($E42),$E42&gt;=0,LEN(TEXT($E42,"0"))&lt;=12),FALSE)),OR($F42="",IF(ISNUMBER($F42),AND($F42=INT($F42),$F42&gt;=0,LEN(TEXT($F42,"0"))&lt;=12),FALSE))),"OK","NG"),"-")</f>
        <v>-</v>
      </c>
      <c r="O42" s="17" t="str">
        <f t="array" ref="O42">IF($C42&lt;=IF(INDEX($D$15:$D$26,MATCH(INDEX($B:$B,ROW()-$C42+1),$B$15:$B$26,0))=リスト!$O$9,5,INDEX($D$15:$D$26,MATCH(INDEX($B:$B,ROW()-$C42+1),$B$15:$B$26,0))),IF(AND(ISNUMBER($E42),ISNUMBER($F42)),IF(AND($E42&gt;=$F42,IF(INDEX($B:$B,ROW()-$C42+1)=$B$31,$F42&gt;=100000,TRUE)),"OK","NG"),"-"),"-")</f>
        <v>-</v>
      </c>
      <c r="P42" s="17" t="str">
        <f t="array" ref="P42">IF($C42&gt;IF(INDEX($D$15:$D$26,MATCH(INDEX($B:$B,ROW()-$C42+1),$B$15:$B$26,0))=リスト!$O$9,5,INDEX($D$15:$D$26,MATCH(INDEX($B:$B,ROW()-$C42+1),$B$15:$B$26,0))),IF(AND($D42="",$E42="",$F42="",$H42="",$I42=""),"OK","NG"),"-")</f>
        <v>OK</v>
      </c>
    </row>
    <row r="43" spans="2:16" ht="70.150000000000006" customHeight="1" x14ac:dyDescent="0.35">
      <c r="B43" s="79"/>
      <c r="C43" s="89">
        <v>3</v>
      </c>
      <c r="D43" s="80"/>
      <c r="E43" s="81"/>
      <c r="F43" s="82"/>
      <c r="G43" s="83">
        <f t="shared" si="2"/>
        <v>0</v>
      </c>
      <c r="H43" s="80"/>
      <c r="I43" s="91"/>
      <c r="L43" s="17" t="str">
        <f t="array" ref="L43">IF($C43&lt;=IF(INDEX($D$15:$D$26,MATCH(INDEX($B:$B,ROW()-$C43+1),$B$15:$B$26,0))=リスト!$O$9,5,INDEX($D$15:$D$26,MATCH(INDEX($B:$B,ROW()-$C43+1),$B$15:$B$26,0))),IF(AND($D43&lt;&gt;"",$E43&lt;&gt;"",$F43&lt;&gt;""),"OK","NG"),"-")</f>
        <v>-</v>
      </c>
      <c r="M43" s="17" t="str">
        <f t="array" ref="M43">IF(AND($C43&lt;=IF(INDEX($D$15:$D$26,MATCH(INDEX($B:$B,ROW()-$C43+1),$B$15:$B$26,0))=リスト!$O$9,5,INDEX($D$15:$D$26,MATCH(INDEX($B:$B,ROW()-$C43+1),$B$15:$B$26,0))),$F43&gt;0),IF(AND($H43&lt;&gt;"",$I43&lt;&gt;""),"OK","NG"),"-")</f>
        <v>-</v>
      </c>
      <c r="N43" s="17" t="str">
        <f t="array" ref="N43">IF($C43&lt;=IF(INDEX($D$15:$D$26,MATCH(INDEX($B:$B,ROW()-$C43+1),$B$15:$B$26,0))=リスト!$O$9,5,INDEX($D$15:$D$26,MATCH(INDEX($B:$B,ROW()-$C43+1),$B$15:$B$26,0))),IF(AND(LEN(SUBSTITUTE(SUBSTITUTE($D43,CHAR(10),""),CHAR(13),""))&lt;=1000,SUMPRODUCT(--ISNUMBER(FIND({"&lt;";"&gt;";"&amp;";"""";"'"},$D43)))=0,LEN(SUBSTITUTE(SUBSTITUTE($H43,CHAR(10),""),CHAR(13),""))&lt;=1000,SUMPRODUCT(--ISNUMBER(FIND({"&lt;";"&gt;";"&amp;";"""";"'"},$H43)))=0,LEN(SUBSTITUTE(SUBSTITUTE($I43,CHAR(10),""),CHAR(13),""))&lt;=300,SUMPRODUCT(--ISNUMBER(FIND({"&lt;";"&gt;";"&amp;";"""";"'"},$I43)))=0,OR($E43="",IF(ISNUMBER($E43),AND($E43=INT($E43),$E43&gt;=0,LEN(TEXT($E43,"0"))&lt;=12),FALSE)),OR($F43="",IF(ISNUMBER($F43),AND($F43=INT($F43),$F43&gt;=0,LEN(TEXT($F43,"0"))&lt;=12),FALSE))),"OK","NG"),"-")</f>
        <v>-</v>
      </c>
      <c r="O43" s="17" t="str">
        <f t="array" ref="O43">IF($C43&lt;=IF(INDEX($D$15:$D$26,MATCH(INDEX($B:$B,ROW()-$C43+1),$B$15:$B$26,0))=リスト!$O$9,5,INDEX($D$15:$D$26,MATCH(INDEX($B:$B,ROW()-$C43+1),$B$15:$B$26,0))),IF(AND(ISNUMBER($E43),ISNUMBER($F43)),IF(AND($E43&gt;=$F43,IF(INDEX($B:$B,ROW()-$C43+1)=$B$31,$F43&gt;=100000,TRUE)),"OK","NG"),"-"),"-")</f>
        <v>-</v>
      </c>
      <c r="P43" s="17" t="str">
        <f t="array" ref="P43">IF($C43&gt;IF(INDEX($D$15:$D$26,MATCH(INDEX($B:$B,ROW()-$C43+1),$B$15:$B$26,0))=リスト!$O$9,5,INDEX($D$15:$D$26,MATCH(INDEX($B:$B,ROW()-$C43+1),$B$15:$B$26,0))),IF(AND($D43="",$E43="",$F43="",$H43="",$I43=""),"OK","NG"),"-")</f>
        <v>OK</v>
      </c>
    </row>
    <row r="44" spans="2:16" ht="70.150000000000006" customHeight="1" x14ac:dyDescent="0.35">
      <c r="B44" s="79"/>
      <c r="C44" s="89">
        <v>4</v>
      </c>
      <c r="D44" s="80"/>
      <c r="E44" s="81"/>
      <c r="F44" s="82"/>
      <c r="G44" s="83">
        <f t="shared" si="2"/>
        <v>0</v>
      </c>
      <c r="H44" s="80"/>
      <c r="I44" s="91"/>
      <c r="L44" s="17" t="str">
        <f t="array" ref="L44">IF($C44&lt;=IF(INDEX($D$15:$D$26,MATCH(INDEX($B:$B,ROW()-$C44+1),$B$15:$B$26,0))=リスト!$O$9,5,INDEX($D$15:$D$26,MATCH(INDEX($B:$B,ROW()-$C44+1),$B$15:$B$26,0))),IF(AND($D44&lt;&gt;"",$E44&lt;&gt;"",$F44&lt;&gt;""),"OK","NG"),"-")</f>
        <v>-</v>
      </c>
      <c r="M44" s="17" t="str">
        <f t="array" ref="M44">IF(AND($C44&lt;=IF(INDEX($D$15:$D$26,MATCH(INDEX($B:$B,ROW()-$C44+1),$B$15:$B$26,0))=リスト!$O$9,5,INDEX($D$15:$D$26,MATCH(INDEX($B:$B,ROW()-$C44+1),$B$15:$B$26,0))),$F44&gt;0),IF(AND($H44&lt;&gt;"",$I44&lt;&gt;""),"OK","NG"),"-")</f>
        <v>-</v>
      </c>
      <c r="N44" s="17" t="str">
        <f t="array" ref="N44">IF($C44&lt;=IF(INDEX($D$15:$D$26,MATCH(INDEX($B:$B,ROW()-$C44+1),$B$15:$B$26,0))=リスト!$O$9,5,INDEX($D$15:$D$26,MATCH(INDEX($B:$B,ROW()-$C44+1),$B$15:$B$26,0))),IF(AND(LEN(SUBSTITUTE(SUBSTITUTE($D44,CHAR(10),""),CHAR(13),""))&lt;=1000,SUMPRODUCT(--ISNUMBER(FIND({"&lt;";"&gt;";"&amp;";"""";"'"},$D44)))=0,LEN(SUBSTITUTE(SUBSTITUTE($H44,CHAR(10),""),CHAR(13),""))&lt;=1000,SUMPRODUCT(--ISNUMBER(FIND({"&lt;";"&gt;";"&amp;";"""";"'"},$H44)))=0,LEN(SUBSTITUTE(SUBSTITUTE($I44,CHAR(10),""),CHAR(13),""))&lt;=300,SUMPRODUCT(--ISNUMBER(FIND({"&lt;";"&gt;";"&amp;";"""";"'"},$I44)))=0,OR($E44="",IF(ISNUMBER($E44),AND($E44=INT($E44),$E44&gt;=0,LEN(TEXT($E44,"0"))&lt;=12),FALSE)),OR($F44="",IF(ISNUMBER($F44),AND($F44=INT($F44),$F44&gt;=0,LEN(TEXT($F44,"0"))&lt;=12),FALSE))),"OK","NG"),"-")</f>
        <v>-</v>
      </c>
      <c r="O44" s="17" t="str">
        <f t="array" ref="O44">IF($C44&lt;=IF(INDEX($D$15:$D$26,MATCH(INDEX($B:$B,ROW()-$C44+1),$B$15:$B$26,0))=リスト!$O$9,5,INDEX($D$15:$D$26,MATCH(INDEX($B:$B,ROW()-$C44+1),$B$15:$B$26,0))),IF(AND(ISNUMBER($E44),ISNUMBER($F44)),IF(AND($E44&gt;=$F44,IF(INDEX($B:$B,ROW()-$C44+1)=$B$31,$F44&gt;=100000,TRUE)),"OK","NG"),"-"),"-")</f>
        <v>-</v>
      </c>
      <c r="P44" s="17" t="str">
        <f t="array" ref="P44">IF($C44&gt;IF(INDEX($D$15:$D$26,MATCH(INDEX($B:$B,ROW()-$C44+1),$B$15:$B$26,0))=リスト!$O$9,5,INDEX($D$15:$D$26,MATCH(INDEX($B:$B,ROW()-$C44+1),$B$15:$B$26,0))),IF(AND($D44="",$E44="",$F44="",$H44="",$I44=""),"OK","NG"),"-")</f>
        <v>OK</v>
      </c>
    </row>
    <row r="45" spans="2:16" ht="70.150000000000006" customHeight="1" x14ac:dyDescent="0.35">
      <c r="B45" s="84"/>
      <c r="C45" s="89">
        <v>5</v>
      </c>
      <c r="D45" s="85"/>
      <c r="E45" s="86"/>
      <c r="F45" s="87"/>
      <c r="G45" s="88">
        <f t="shared" si="2"/>
        <v>0</v>
      </c>
      <c r="H45" s="85"/>
      <c r="I45" s="38"/>
      <c r="L45" s="17" t="str">
        <f t="array" ref="L45">IF($C45&lt;=IF(INDEX($D$15:$D$26,MATCH(INDEX($B:$B,ROW()-$C45+1),$B$15:$B$26,0))=リスト!$O$9,5,INDEX($D$15:$D$26,MATCH(INDEX($B:$B,ROW()-$C45+1),$B$15:$B$26,0))),IF(AND($D45&lt;&gt;"",$E45&lt;&gt;"",$F45&lt;&gt;""),"OK","NG"),"-")</f>
        <v>-</v>
      </c>
      <c r="M45" s="17" t="str">
        <f t="array" ref="M45">IF(AND($C45&lt;=IF(INDEX($D$15:$D$26,MATCH(INDEX($B:$B,ROW()-$C45+1),$B$15:$B$26,0))=リスト!$O$9,5,INDEX($D$15:$D$26,MATCH(INDEX($B:$B,ROW()-$C45+1),$B$15:$B$26,0))),$F45&gt;0),IF(AND($H45&lt;&gt;"",$I45&lt;&gt;""),"OK","NG"),"-")</f>
        <v>-</v>
      </c>
      <c r="N45" s="17" t="str">
        <f t="array" ref="N45">IF($C45&lt;=IF(INDEX($D$15:$D$26,MATCH(INDEX($B:$B,ROW()-$C45+1),$B$15:$B$26,0))=リスト!$O$9,5,INDEX($D$15:$D$26,MATCH(INDEX($B:$B,ROW()-$C45+1),$B$15:$B$26,0))),IF(AND(LEN(SUBSTITUTE(SUBSTITUTE($D45,CHAR(10),""),CHAR(13),""))&lt;=1000,SUMPRODUCT(--ISNUMBER(FIND({"&lt;";"&gt;";"&amp;";"""";"'"},$D45)))=0,LEN(SUBSTITUTE(SUBSTITUTE($H45,CHAR(10),""),CHAR(13),""))&lt;=1000,SUMPRODUCT(--ISNUMBER(FIND({"&lt;";"&gt;";"&amp;";"""";"'"},$H45)))=0,LEN(SUBSTITUTE(SUBSTITUTE($I45,CHAR(10),""),CHAR(13),""))&lt;=300,SUMPRODUCT(--ISNUMBER(FIND({"&lt;";"&gt;";"&amp;";"""";"'"},$I45)))=0,OR($E45="",IF(ISNUMBER($E45),AND($E45=INT($E45),$E45&gt;=0,LEN(TEXT($E45,"0"))&lt;=12),FALSE)),OR($F45="",IF(ISNUMBER($F45),AND($F45=INT($F45),$F45&gt;=0,LEN(TEXT($F45,"0"))&lt;=12),FALSE))),"OK","NG"),"-")</f>
        <v>-</v>
      </c>
      <c r="O45" s="17" t="str">
        <f t="array" ref="O45">IF($C45&lt;=IF(INDEX($D$15:$D$26,MATCH(INDEX($B:$B,ROW()-$C45+1),$B$15:$B$26,0))=リスト!$O$9,5,INDEX($D$15:$D$26,MATCH(INDEX($B:$B,ROW()-$C45+1),$B$15:$B$26,0))),IF(AND(ISNUMBER($E45),ISNUMBER($F45)),IF(AND($E45&gt;=$F45,IF(INDEX($B:$B,ROW()-$C45+1)=$B$31,$F45&gt;=100000,TRUE)),"OK","NG"),"-"),"-")</f>
        <v>-</v>
      </c>
      <c r="P45" s="17" t="str">
        <f t="array" ref="P45">IF($C45&gt;IF(INDEX($D$15:$D$26,MATCH(INDEX($B:$B,ROW()-$C45+1),$B$15:$B$26,0))=リスト!$O$9,5,INDEX($D$15:$D$26,MATCH(INDEX($B:$B,ROW()-$C45+1),$B$15:$B$26,0))),IF(AND($D45="",$E45="",$F45="",$H45="",$I45=""),"OK","NG"),"-")</f>
        <v>OK</v>
      </c>
    </row>
    <row r="46" spans="2:16" ht="70.150000000000006" customHeight="1" x14ac:dyDescent="0.35">
      <c r="B46" s="73" t="s">
        <v>136</v>
      </c>
      <c r="C46" s="89">
        <v>1</v>
      </c>
      <c r="D46" s="75"/>
      <c r="E46" s="76"/>
      <c r="F46" s="77"/>
      <c r="G46" s="78">
        <f t="shared" si="2"/>
        <v>0</v>
      </c>
      <c r="H46" s="75"/>
      <c r="I46" s="35"/>
      <c r="L46" s="17" t="str">
        <f t="array" ref="L46">IF($C46&lt;=IF(INDEX($D$15:$D$26,MATCH(INDEX($B:$B,ROW()-$C46+1),$B$15:$B$26,0))=リスト!$O$9,5,INDEX($D$15:$D$26,MATCH(INDEX($B:$B,ROW()-$C46+1),$B$15:$B$26,0))),IF(AND($D46&lt;&gt;"",$E46&lt;&gt;"",$F46&lt;&gt;""),"OK","NG"),"-")</f>
        <v>-</v>
      </c>
      <c r="M46" s="17" t="str">
        <f t="array" ref="M46">IF(AND($C46&lt;=IF(INDEX($D$15:$D$26,MATCH(INDEX($B:$B,ROW()-$C46+1),$B$15:$B$26,0))=リスト!$O$9,5,INDEX($D$15:$D$26,MATCH(INDEX($B:$B,ROW()-$C46+1),$B$15:$B$26,0))),$F46&gt;0),IF(AND($H46&lt;&gt;"",$I46&lt;&gt;""),"OK","NG"),"-")</f>
        <v>-</v>
      </c>
      <c r="N46" s="17" t="str">
        <f t="array" ref="N46">IF($C46&lt;=IF(INDEX($D$15:$D$26,MATCH(INDEX($B:$B,ROW()-$C46+1),$B$15:$B$26,0))=リスト!$O$9,5,INDEX($D$15:$D$26,MATCH(INDEX($B:$B,ROW()-$C46+1),$B$15:$B$26,0))),IF(AND(LEN(SUBSTITUTE(SUBSTITUTE($D46,CHAR(10),""),CHAR(13),""))&lt;=1000,SUMPRODUCT(--ISNUMBER(FIND({"&lt;";"&gt;";"&amp;";"""";"'"},$D46)))=0,LEN(SUBSTITUTE(SUBSTITUTE($H46,CHAR(10),""),CHAR(13),""))&lt;=1000,SUMPRODUCT(--ISNUMBER(FIND({"&lt;";"&gt;";"&amp;";"""";"'"},$H46)))=0,LEN(SUBSTITUTE(SUBSTITUTE($I46,CHAR(10),""),CHAR(13),""))&lt;=300,SUMPRODUCT(--ISNUMBER(FIND({"&lt;";"&gt;";"&amp;";"""";"'"},$I46)))=0,OR($E46="",IF(ISNUMBER($E46),AND($E46=INT($E46),$E46&gt;=0,LEN(TEXT($E46,"0"))&lt;=12),FALSE)),OR($F46="",IF(ISNUMBER($F46),AND($F46=INT($F46),$F46&gt;=0,LEN(TEXT($F46,"0"))&lt;=12),FALSE))),"OK","NG"),"-")</f>
        <v>-</v>
      </c>
      <c r="O46" s="17" t="str">
        <f t="array" ref="O46">IF($C46&lt;=IF(INDEX($D$15:$D$26,MATCH(INDEX($B:$B,ROW()-$C46+1),$B$15:$B$26,0))=リスト!$O$9,5,INDEX($D$15:$D$26,MATCH(INDEX($B:$B,ROW()-$C46+1),$B$15:$B$26,0))),IF(AND(ISNUMBER($E46),ISNUMBER($F46)),IF(AND($E46&gt;=$F46,IF(INDEX($B:$B,ROW()-$C46+1)=$B$31,$F46&gt;=100000,TRUE)),"OK","NG"),"-"),"-")</f>
        <v>-</v>
      </c>
      <c r="P46" s="17" t="str">
        <f t="array" ref="P46">IF($C46&gt;IF(INDEX($D$15:$D$26,MATCH(INDEX($B:$B,ROW()-$C46+1),$B$15:$B$26,0))=リスト!$O$9,5,INDEX($D$15:$D$26,MATCH(INDEX($B:$B,ROW()-$C46+1),$B$15:$B$26,0))),IF(AND($D46="",$E46="",$F46="",$H46="",$I46=""),"OK","NG"),"-")</f>
        <v>OK</v>
      </c>
    </row>
    <row r="47" spans="2:16" ht="70.150000000000006" customHeight="1" x14ac:dyDescent="0.35">
      <c r="B47" s="90" t="s">
        <v>166</v>
      </c>
      <c r="C47" s="89">
        <v>2</v>
      </c>
      <c r="D47" s="80"/>
      <c r="E47" s="81"/>
      <c r="F47" s="82"/>
      <c r="G47" s="83">
        <f t="shared" si="2"/>
        <v>0</v>
      </c>
      <c r="H47" s="80"/>
      <c r="I47" s="91"/>
      <c r="L47" s="17" t="str">
        <f t="array" ref="L47">IF($C47&lt;=IF(INDEX($D$15:$D$26,MATCH(INDEX($B:$B,ROW()-$C47+1),$B$15:$B$26,0))=リスト!$O$9,5,INDEX($D$15:$D$26,MATCH(INDEX($B:$B,ROW()-$C47+1),$B$15:$B$26,0))),IF(AND($D47&lt;&gt;"",$E47&lt;&gt;"",$F47&lt;&gt;""),"OK","NG"),"-")</f>
        <v>-</v>
      </c>
      <c r="M47" s="17" t="str">
        <f t="array" ref="M47">IF(AND($C47&lt;=IF(INDEX($D$15:$D$26,MATCH(INDEX($B:$B,ROW()-$C47+1),$B$15:$B$26,0))=リスト!$O$9,5,INDEX($D$15:$D$26,MATCH(INDEX($B:$B,ROW()-$C47+1),$B$15:$B$26,0))),$F47&gt;0),IF(AND($H47&lt;&gt;"",$I47&lt;&gt;""),"OK","NG"),"-")</f>
        <v>-</v>
      </c>
      <c r="N47" s="17" t="str">
        <f t="array" ref="N47">IF($C47&lt;=IF(INDEX($D$15:$D$26,MATCH(INDEX($B:$B,ROW()-$C47+1),$B$15:$B$26,0))=リスト!$O$9,5,INDEX($D$15:$D$26,MATCH(INDEX($B:$B,ROW()-$C47+1),$B$15:$B$26,0))),IF(AND(LEN(SUBSTITUTE(SUBSTITUTE($D47,CHAR(10),""),CHAR(13),""))&lt;=1000,SUMPRODUCT(--ISNUMBER(FIND({"&lt;";"&gt;";"&amp;";"""";"'"},$D47)))=0,LEN(SUBSTITUTE(SUBSTITUTE($H47,CHAR(10),""),CHAR(13),""))&lt;=1000,SUMPRODUCT(--ISNUMBER(FIND({"&lt;";"&gt;";"&amp;";"""";"'"},$H47)))=0,LEN(SUBSTITUTE(SUBSTITUTE($I47,CHAR(10),""),CHAR(13),""))&lt;=300,SUMPRODUCT(--ISNUMBER(FIND({"&lt;";"&gt;";"&amp;";"""";"'"},$I47)))=0,OR($E47="",IF(ISNUMBER($E47),AND($E47=INT($E47),$E47&gt;=0,LEN(TEXT($E47,"0"))&lt;=12),FALSE)),OR($F47="",IF(ISNUMBER($F47),AND($F47=INT($F47),$F47&gt;=0,LEN(TEXT($F47,"0"))&lt;=12),FALSE))),"OK","NG"),"-")</f>
        <v>-</v>
      </c>
      <c r="O47" s="17" t="str">
        <f t="array" ref="O47">IF($C47&lt;=IF(INDEX($D$15:$D$26,MATCH(INDEX($B:$B,ROW()-$C47+1),$B$15:$B$26,0))=リスト!$O$9,5,INDEX($D$15:$D$26,MATCH(INDEX($B:$B,ROW()-$C47+1),$B$15:$B$26,0))),IF(AND(ISNUMBER($E47),ISNUMBER($F47)),IF(AND($E47&gt;=$F47,IF(INDEX($B:$B,ROW()-$C47+1)=$B$31,$F47&gt;=100000,TRUE)),"OK","NG"),"-"),"-")</f>
        <v>-</v>
      </c>
      <c r="P47" s="17" t="str">
        <f t="array" ref="P47">IF($C47&gt;IF(INDEX($D$15:$D$26,MATCH(INDEX($B:$B,ROW()-$C47+1),$B$15:$B$26,0))=リスト!$O$9,5,INDEX($D$15:$D$26,MATCH(INDEX($B:$B,ROW()-$C47+1),$B$15:$B$26,0))),IF(AND($D47="",$E47="",$F47="",$H47="",$I47=""),"OK","NG"),"-")</f>
        <v>OK</v>
      </c>
    </row>
    <row r="48" spans="2:16" ht="70.150000000000006" customHeight="1" x14ac:dyDescent="0.35">
      <c r="B48" s="79"/>
      <c r="C48" s="89">
        <v>3</v>
      </c>
      <c r="D48" s="80"/>
      <c r="E48" s="81"/>
      <c r="F48" s="82"/>
      <c r="G48" s="83">
        <f t="shared" si="2"/>
        <v>0</v>
      </c>
      <c r="H48" s="80"/>
      <c r="I48" s="91"/>
      <c r="L48" s="17" t="str">
        <f t="array" ref="L48">IF($C48&lt;=IF(INDEX($D$15:$D$26,MATCH(INDEX($B:$B,ROW()-$C48+1),$B$15:$B$26,0))=リスト!$O$9,5,INDEX($D$15:$D$26,MATCH(INDEX($B:$B,ROW()-$C48+1),$B$15:$B$26,0))),IF(AND($D48&lt;&gt;"",$E48&lt;&gt;"",$F48&lt;&gt;""),"OK","NG"),"-")</f>
        <v>-</v>
      </c>
      <c r="M48" s="17" t="str">
        <f t="array" ref="M48">IF(AND($C48&lt;=IF(INDEX($D$15:$D$26,MATCH(INDEX($B:$B,ROW()-$C48+1),$B$15:$B$26,0))=リスト!$O$9,5,INDEX($D$15:$D$26,MATCH(INDEX($B:$B,ROW()-$C48+1),$B$15:$B$26,0))),$F48&gt;0),IF(AND($H48&lt;&gt;"",$I48&lt;&gt;""),"OK","NG"),"-")</f>
        <v>-</v>
      </c>
      <c r="N48" s="17" t="str">
        <f t="array" ref="N48">IF($C48&lt;=IF(INDEX($D$15:$D$26,MATCH(INDEX($B:$B,ROW()-$C48+1),$B$15:$B$26,0))=リスト!$O$9,5,INDEX($D$15:$D$26,MATCH(INDEX($B:$B,ROW()-$C48+1),$B$15:$B$26,0))),IF(AND(LEN(SUBSTITUTE(SUBSTITUTE($D48,CHAR(10),""),CHAR(13),""))&lt;=1000,SUMPRODUCT(--ISNUMBER(FIND({"&lt;";"&gt;";"&amp;";"""";"'"},$D48)))=0,LEN(SUBSTITUTE(SUBSTITUTE($H48,CHAR(10),""),CHAR(13),""))&lt;=1000,SUMPRODUCT(--ISNUMBER(FIND({"&lt;";"&gt;";"&amp;";"""";"'"},$H48)))=0,LEN(SUBSTITUTE(SUBSTITUTE($I48,CHAR(10),""),CHAR(13),""))&lt;=300,SUMPRODUCT(--ISNUMBER(FIND({"&lt;";"&gt;";"&amp;";"""";"'"},$I48)))=0,OR($E48="",IF(ISNUMBER($E48),AND($E48=INT($E48),$E48&gt;=0,LEN(TEXT($E48,"0"))&lt;=12),FALSE)),OR($F48="",IF(ISNUMBER($F48),AND($F48=INT($F48),$F48&gt;=0,LEN(TEXT($F48,"0"))&lt;=12),FALSE))),"OK","NG"),"-")</f>
        <v>-</v>
      </c>
      <c r="O48" s="17" t="str">
        <f t="array" ref="O48">IF($C48&lt;=IF(INDEX($D$15:$D$26,MATCH(INDEX($B:$B,ROW()-$C48+1),$B$15:$B$26,0))=リスト!$O$9,5,INDEX($D$15:$D$26,MATCH(INDEX($B:$B,ROW()-$C48+1),$B$15:$B$26,0))),IF(AND(ISNUMBER($E48),ISNUMBER($F48)),IF(AND($E48&gt;=$F48,IF(INDEX($B:$B,ROW()-$C48+1)=$B$31,$F48&gt;=100000,TRUE)),"OK","NG"),"-"),"-")</f>
        <v>-</v>
      </c>
      <c r="P48" s="17" t="str">
        <f t="array" ref="P48">IF($C48&gt;IF(INDEX($D$15:$D$26,MATCH(INDEX($B:$B,ROW()-$C48+1),$B$15:$B$26,0))=リスト!$O$9,5,INDEX($D$15:$D$26,MATCH(INDEX($B:$B,ROW()-$C48+1),$B$15:$B$26,0))),IF(AND($D48="",$E48="",$F48="",$H48="",$I48=""),"OK","NG"),"-")</f>
        <v>OK</v>
      </c>
    </row>
    <row r="49" spans="2:16" ht="70.150000000000006" customHeight="1" x14ac:dyDescent="0.35">
      <c r="B49" s="79"/>
      <c r="C49" s="89">
        <v>4</v>
      </c>
      <c r="D49" s="80"/>
      <c r="E49" s="81"/>
      <c r="F49" s="82"/>
      <c r="G49" s="83">
        <f t="shared" si="2"/>
        <v>0</v>
      </c>
      <c r="H49" s="80"/>
      <c r="I49" s="91"/>
      <c r="L49" s="17" t="str">
        <f t="array" ref="L49">IF($C49&lt;=IF(INDEX($D$15:$D$26,MATCH(INDEX($B:$B,ROW()-$C49+1),$B$15:$B$26,0))=リスト!$O$9,5,INDEX($D$15:$D$26,MATCH(INDEX($B:$B,ROW()-$C49+1),$B$15:$B$26,0))),IF(AND($D49&lt;&gt;"",$E49&lt;&gt;"",$F49&lt;&gt;""),"OK","NG"),"-")</f>
        <v>-</v>
      </c>
      <c r="M49" s="17" t="str">
        <f t="array" ref="M49">IF(AND($C49&lt;=IF(INDEX($D$15:$D$26,MATCH(INDEX($B:$B,ROW()-$C49+1),$B$15:$B$26,0))=リスト!$O$9,5,INDEX($D$15:$D$26,MATCH(INDEX($B:$B,ROW()-$C49+1),$B$15:$B$26,0))),$F49&gt;0),IF(AND($H49&lt;&gt;"",$I49&lt;&gt;""),"OK","NG"),"-")</f>
        <v>-</v>
      </c>
      <c r="N49" s="17" t="str">
        <f t="array" ref="N49">IF($C49&lt;=IF(INDEX($D$15:$D$26,MATCH(INDEX($B:$B,ROW()-$C49+1),$B$15:$B$26,0))=リスト!$O$9,5,INDEX($D$15:$D$26,MATCH(INDEX($B:$B,ROW()-$C49+1),$B$15:$B$26,0))),IF(AND(LEN(SUBSTITUTE(SUBSTITUTE($D49,CHAR(10),""),CHAR(13),""))&lt;=1000,SUMPRODUCT(--ISNUMBER(FIND({"&lt;";"&gt;";"&amp;";"""";"'"},$D49)))=0,LEN(SUBSTITUTE(SUBSTITUTE($H49,CHAR(10),""),CHAR(13),""))&lt;=1000,SUMPRODUCT(--ISNUMBER(FIND({"&lt;";"&gt;";"&amp;";"""";"'"},$H49)))=0,LEN(SUBSTITUTE(SUBSTITUTE($I49,CHAR(10),""),CHAR(13),""))&lt;=300,SUMPRODUCT(--ISNUMBER(FIND({"&lt;";"&gt;";"&amp;";"""";"'"},$I49)))=0,OR($E49="",IF(ISNUMBER($E49),AND($E49=INT($E49),$E49&gt;=0,LEN(TEXT($E49,"0"))&lt;=12),FALSE)),OR($F49="",IF(ISNUMBER($F49),AND($F49=INT($F49),$F49&gt;=0,LEN(TEXT($F49,"0"))&lt;=12),FALSE))),"OK","NG"),"-")</f>
        <v>-</v>
      </c>
      <c r="O49" s="17" t="str">
        <f t="array" ref="O49">IF($C49&lt;=IF(INDEX($D$15:$D$26,MATCH(INDEX($B:$B,ROW()-$C49+1),$B$15:$B$26,0))=リスト!$O$9,5,INDEX($D$15:$D$26,MATCH(INDEX($B:$B,ROW()-$C49+1),$B$15:$B$26,0))),IF(AND(ISNUMBER($E49),ISNUMBER($F49)),IF(AND($E49&gt;=$F49,IF(INDEX($B:$B,ROW()-$C49+1)=$B$31,$F49&gt;=100000,TRUE)),"OK","NG"),"-"),"-")</f>
        <v>-</v>
      </c>
      <c r="P49" s="17" t="str">
        <f t="array" ref="P49">IF($C49&gt;IF(INDEX($D$15:$D$26,MATCH(INDEX($B:$B,ROW()-$C49+1),$B$15:$B$26,0))=リスト!$O$9,5,INDEX($D$15:$D$26,MATCH(INDEX($B:$B,ROW()-$C49+1),$B$15:$B$26,0))),IF(AND($D49="",$E49="",$F49="",$H49="",$I49=""),"OK","NG"),"-")</f>
        <v>OK</v>
      </c>
    </row>
    <row r="50" spans="2:16" ht="70.150000000000006" customHeight="1" x14ac:dyDescent="0.35">
      <c r="B50" s="84"/>
      <c r="C50" s="89">
        <v>5</v>
      </c>
      <c r="D50" s="85"/>
      <c r="E50" s="86"/>
      <c r="F50" s="87"/>
      <c r="G50" s="148">
        <f t="shared" si="2"/>
        <v>0</v>
      </c>
      <c r="H50" s="85"/>
      <c r="I50" s="38"/>
      <c r="L50" s="17" t="str">
        <f t="array" ref="L50">IF($C50&lt;=IF(INDEX($D$15:$D$26,MATCH(INDEX($B:$B,ROW()-$C50+1),$B$15:$B$26,0))=リスト!$O$9,5,INDEX($D$15:$D$26,MATCH(INDEX($B:$B,ROW()-$C50+1),$B$15:$B$26,0))),IF(AND($D50&lt;&gt;"",$E50&lt;&gt;"",$F50&lt;&gt;""),"OK","NG"),"-")</f>
        <v>-</v>
      </c>
      <c r="M50" s="17" t="str">
        <f t="array" ref="M50">IF(AND($C50&lt;=IF(INDEX($D$15:$D$26,MATCH(INDEX($B:$B,ROW()-$C50+1),$B$15:$B$26,0))=リスト!$O$9,5,INDEX($D$15:$D$26,MATCH(INDEX($B:$B,ROW()-$C50+1),$B$15:$B$26,0))),$F50&gt;0),IF(AND($H50&lt;&gt;"",$I50&lt;&gt;""),"OK","NG"),"-")</f>
        <v>-</v>
      </c>
      <c r="N50" s="17" t="str">
        <f t="array" ref="N50">IF($C50&lt;=IF(INDEX($D$15:$D$26,MATCH(INDEX($B:$B,ROW()-$C50+1),$B$15:$B$26,0))=リスト!$O$9,5,INDEX($D$15:$D$26,MATCH(INDEX($B:$B,ROW()-$C50+1),$B$15:$B$26,0))),IF(AND(LEN(SUBSTITUTE(SUBSTITUTE($D50,CHAR(10),""),CHAR(13),""))&lt;=1000,SUMPRODUCT(--ISNUMBER(FIND({"&lt;";"&gt;";"&amp;";"""";"'"},$D50)))=0,LEN(SUBSTITUTE(SUBSTITUTE($H50,CHAR(10),""),CHAR(13),""))&lt;=1000,SUMPRODUCT(--ISNUMBER(FIND({"&lt;";"&gt;";"&amp;";"""";"'"},$H50)))=0,LEN(SUBSTITUTE(SUBSTITUTE($I50,CHAR(10),""),CHAR(13),""))&lt;=300,SUMPRODUCT(--ISNUMBER(FIND({"&lt;";"&gt;";"&amp;";"""";"'"},$I50)))=0,OR($E50="",IF(ISNUMBER($E50),AND($E50=INT($E50),$E50&gt;=0,LEN(TEXT($E50,"0"))&lt;=12),FALSE)),OR($F50="",IF(ISNUMBER($F50),AND($F50=INT($F50),$F50&gt;=0,LEN(TEXT($F50,"0"))&lt;=12),FALSE))),"OK","NG"),"-")</f>
        <v>-</v>
      </c>
      <c r="O50" s="17" t="str">
        <f t="array" ref="O50">IF($C50&lt;=IF(INDEX($D$15:$D$26,MATCH(INDEX($B:$B,ROW()-$C50+1),$B$15:$B$26,0))=リスト!$O$9,5,INDEX($D$15:$D$26,MATCH(INDEX($B:$B,ROW()-$C50+1),$B$15:$B$26,0))),IF(AND(ISNUMBER($E50),ISNUMBER($F50)),IF(AND($E50&gt;=$F50,IF(INDEX($B:$B,ROW()-$C50+1)=$B$31,$F50&gt;=100000,TRUE)),"OK","NG"),"-"),"-")</f>
        <v>-</v>
      </c>
      <c r="P50" s="17" t="str">
        <f t="array" ref="P50">IF($C50&gt;IF(INDEX($D$15:$D$26,MATCH(INDEX($B:$B,ROW()-$C50+1),$B$15:$B$26,0))=リスト!$O$9,5,INDEX($D$15:$D$26,MATCH(INDEX($B:$B,ROW()-$C50+1),$B$15:$B$26,0))),IF(AND($D50="",$E50="",$F50="",$H50="",$I50=""),"OK","NG"),"-")</f>
        <v>OK</v>
      </c>
    </row>
    <row r="51" spans="2:16" ht="70.150000000000006" customHeight="1" x14ac:dyDescent="0.35">
      <c r="B51" s="73" t="s">
        <v>137</v>
      </c>
      <c r="C51" s="89">
        <v>1</v>
      </c>
      <c r="D51" s="75"/>
      <c r="E51" s="76"/>
      <c r="F51" s="77"/>
      <c r="G51" s="147">
        <f t="shared" si="2"/>
        <v>0</v>
      </c>
      <c r="H51" s="75"/>
      <c r="I51" s="35"/>
      <c r="L51" s="17" t="str">
        <f t="array" ref="L51">IF($C51&lt;=IF(INDEX($D$15:$D$26,MATCH(INDEX($B:$B,ROW()-$C51+1),$B$15:$B$26,0))=リスト!$O$9,5,INDEX($D$15:$D$26,MATCH(INDEX($B:$B,ROW()-$C51+1),$B$15:$B$26,0))),IF(AND($D51&lt;&gt;"",$E51&lt;&gt;"",$F51&lt;&gt;""),"OK","NG"),"-")</f>
        <v>-</v>
      </c>
      <c r="M51" s="17" t="str">
        <f t="array" ref="M51">IF(AND($C51&lt;=IF(INDEX($D$15:$D$26,MATCH(INDEX($B:$B,ROW()-$C51+1),$B$15:$B$26,0))=リスト!$O$9,5,INDEX($D$15:$D$26,MATCH(INDEX($B:$B,ROW()-$C51+1),$B$15:$B$26,0))),$F51&gt;0),IF(AND($H51&lt;&gt;"",$I51&lt;&gt;""),"OK","NG"),"-")</f>
        <v>-</v>
      </c>
      <c r="N51" s="17" t="str">
        <f t="array" ref="N51">IF($C51&lt;=IF(INDEX($D$15:$D$26,MATCH(INDEX($B:$B,ROW()-$C51+1),$B$15:$B$26,0))=リスト!$O$9,5,INDEX($D$15:$D$26,MATCH(INDEX($B:$B,ROW()-$C51+1),$B$15:$B$26,0))),IF(AND(LEN(SUBSTITUTE(SUBSTITUTE($D51,CHAR(10),""),CHAR(13),""))&lt;=1000,SUMPRODUCT(--ISNUMBER(FIND({"&lt;";"&gt;";"&amp;";"""";"'"},$D51)))=0,LEN(SUBSTITUTE(SUBSTITUTE($H51,CHAR(10),""),CHAR(13),""))&lt;=1000,SUMPRODUCT(--ISNUMBER(FIND({"&lt;";"&gt;";"&amp;";"""";"'"},$H51)))=0,LEN(SUBSTITUTE(SUBSTITUTE($I51,CHAR(10),""),CHAR(13),""))&lt;=300,SUMPRODUCT(--ISNUMBER(FIND({"&lt;";"&gt;";"&amp;";"""";"'"},$I51)))=0,OR($E51="",IF(ISNUMBER($E51),AND($E51=INT($E51),$E51&gt;=0,LEN(TEXT($E51,"0"))&lt;=12),FALSE)),OR($F51="",IF(ISNUMBER($F51),AND($F51=INT($F51),$F51&gt;=0,LEN(TEXT($F51,"0"))&lt;=12),FALSE))),"OK","NG"),"-")</f>
        <v>-</v>
      </c>
      <c r="O51" s="17" t="str">
        <f t="array" ref="O51">IF($C51&lt;=IF(INDEX($D$15:$D$26,MATCH(INDEX($B:$B,ROW()-$C51+1),$B$15:$B$26,0))=リスト!$O$9,5,INDEX($D$15:$D$26,MATCH(INDEX($B:$B,ROW()-$C51+1),$B$15:$B$26,0))),IF(AND(ISNUMBER($E51),ISNUMBER($F51)),IF(AND($E51&gt;=$F51,IF(INDEX($B:$B,ROW()-$C51+1)=$B$31,$F51&gt;=100000,TRUE)),"OK","NG"),"-"),"-")</f>
        <v>-</v>
      </c>
      <c r="P51" s="17" t="str">
        <f t="array" ref="P51">IF($C51&gt;IF(INDEX($D$15:$D$26,MATCH(INDEX($B:$B,ROW()-$C51+1),$B$15:$B$26,0))=リスト!$O$9,5,INDEX($D$15:$D$26,MATCH(INDEX($B:$B,ROW()-$C51+1),$B$15:$B$26,0))),IF(AND($D51="",$E51="",$F51="",$H51="",$I51=""),"OK","NG"),"-")</f>
        <v>OK</v>
      </c>
    </row>
    <row r="52" spans="2:16" ht="70.150000000000006" customHeight="1" x14ac:dyDescent="0.35">
      <c r="B52" s="90" t="s">
        <v>166</v>
      </c>
      <c r="C52" s="89">
        <v>2</v>
      </c>
      <c r="D52" s="80"/>
      <c r="E52" s="81"/>
      <c r="F52" s="82"/>
      <c r="G52" s="83">
        <f t="shared" si="2"/>
        <v>0</v>
      </c>
      <c r="H52" s="80"/>
      <c r="I52" s="91"/>
      <c r="L52" s="17" t="str">
        <f t="array" ref="L52">IF($C52&lt;=IF(INDEX($D$15:$D$26,MATCH(INDEX($B:$B,ROW()-$C52+1),$B$15:$B$26,0))=リスト!$O$9,5,INDEX($D$15:$D$26,MATCH(INDEX($B:$B,ROW()-$C52+1),$B$15:$B$26,0))),IF(AND($D52&lt;&gt;"",$E52&lt;&gt;"",$F52&lt;&gt;""),"OK","NG"),"-")</f>
        <v>-</v>
      </c>
      <c r="M52" s="17" t="str">
        <f t="array" ref="M52">IF(AND($C52&lt;=IF(INDEX($D$15:$D$26,MATCH(INDEX($B:$B,ROW()-$C52+1),$B$15:$B$26,0))=リスト!$O$9,5,INDEX($D$15:$D$26,MATCH(INDEX($B:$B,ROW()-$C52+1),$B$15:$B$26,0))),$F52&gt;0),IF(AND($H52&lt;&gt;"",$I52&lt;&gt;""),"OK","NG"),"-")</f>
        <v>-</v>
      </c>
      <c r="N52" s="17" t="str">
        <f t="array" ref="N52">IF($C52&lt;=IF(INDEX($D$15:$D$26,MATCH(INDEX($B:$B,ROW()-$C52+1),$B$15:$B$26,0))=リスト!$O$9,5,INDEX($D$15:$D$26,MATCH(INDEX($B:$B,ROW()-$C52+1),$B$15:$B$26,0))),IF(AND(LEN(SUBSTITUTE(SUBSTITUTE($D52,CHAR(10),""),CHAR(13),""))&lt;=1000,SUMPRODUCT(--ISNUMBER(FIND({"&lt;";"&gt;";"&amp;";"""";"'"},$D52)))=0,LEN(SUBSTITUTE(SUBSTITUTE($H52,CHAR(10),""),CHAR(13),""))&lt;=1000,SUMPRODUCT(--ISNUMBER(FIND({"&lt;";"&gt;";"&amp;";"""";"'"},$H52)))=0,LEN(SUBSTITUTE(SUBSTITUTE($I52,CHAR(10),""),CHAR(13),""))&lt;=300,SUMPRODUCT(--ISNUMBER(FIND({"&lt;";"&gt;";"&amp;";"""";"'"},$I52)))=0,OR($E52="",IF(ISNUMBER($E52),AND($E52=INT($E52),$E52&gt;=0,LEN(TEXT($E52,"0"))&lt;=12),FALSE)),OR($F52="",IF(ISNUMBER($F52),AND($F52=INT($F52),$F52&gt;=0,LEN(TEXT($F52,"0"))&lt;=12),FALSE))),"OK","NG"),"-")</f>
        <v>-</v>
      </c>
      <c r="O52" s="17" t="str">
        <f t="array" ref="O52">IF($C52&lt;=IF(INDEX($D$15:$D$26,MATCH(INDEX($B:$B,ROW()-$C52+1),$B$15:$B$26,0))=リスト!$O$9,5,INDEX($D$15:$D$26,MATCH(INDEX($B:$B,ROW()-$C52+1),$B$15:$B$26,0))),IF(AND(ISNUMBER($E52),ISNUMBER($F52)),IF(AND($E52&gt;=$F52,IF(INDEX($B:$B,ROW()-$C52+1)=$B$31,$F52&gt;=100000,TRUE)),"OK","NG"),"-"),"-")</f>
        <v>-</v>
      </c>
      <c r="P52" s="17" t="str">
        <f t="array" ref="P52">IF($C52&gt;IF(INDEX($D$15:$D$26,MATCH(INDEX($B:$B,ROW()-$C52+1),$B$15:$B$26,0))=リスト!$O$9,5,INDEX($D$15:$D$26,MATCH(INDEX($B:$B,ROW()-$C52+1),$B$15:$B$26,0))),IF(AND($D52="",$E52="",$F52="",$H52="",$I52=""),"OK","NG"),"-")</f>
        <v>OK</v>
      </c>
    </row>
    <row r="53" spans="2:16" ht="70.150000000000006" customHeight="1" x14ac:dyDescent="0.35">
      <c r="B53" s="79"/>
      <c r="C53" s="89">
        <v>3</v>
      </c>
      <c r="D53" s="80"/>
      <c r="E53" s="81"/>
      <c r="F53" s="82"/>
      <c r="G53" s="83">
        <f t="shared" si="2"/>
        <v>0</v>
      </c>
      <c r="H53" s="80"/>
      <c r="I53" s="91"/>
      <c r="L53" s="17" t="str">
        <f t="array" ref="L53">IF($C53&lt;=IF(INDEX($D$15:$D$26,MATCH(INDEX($B:$B,ROW()-$C53+1),$B$15:$B$26,0))=リスト!$O$9,5,INDEX($D$15:$D$26,MATCH(INDEX($B:$B,ROW()-$C53+1),$B$15:$B$26,0))),IF(AND($D53&lt;&gt;"",$E53&lt;&gt;"",$F53&lt;&gt;""),"OK","NG"),"-")</f>
        <v>-</v>
      </c>
      <c r="M53" s="17" t="str">
        <f t="array" ref="M53">IF(AND($C53&lt;=IF(INDEX($D$15:$D$26,MATCH(INDEX($B:$B,ROW()-$C53+1),$B$15:$B$26,0))=リスト!$O$9,5,INDEX($D$15:$D$26,MATCH(INDEX($B:$B,ROW()-$C53+1),$B$15:$B$26,0))),$F53&gt;0),IF(AND($H53&lt;&gt;"",$I53&lt;&gt;""),"OK","NG"),"-")</f>
        <v>-</v>
      </c>
      <c r="N53" s="17" t="str">
        <f t="array" ref="N53">IF($C53&lt;=IF(INDEX($D$15:$D$26,MATCH(INDEX($B:$B,ROW()-$C53+1),$B$15:$B$26,0))=リスト!$O$9,5,INDEX($D$15:$D$26,MATCH(INDEX($B:$B,ROW()-$C53+1),$B$15:$B$26,0))),IF(AND(LEN(SUBSTITUTE(SUBSTITUTE($D53,CHAR(10),""),CHAR(13),""))&lt;=1000,SUMPRODUCT(--ISNUMBER(FIND({"&lt;";"&gt;";"&amp;";"""";"'"},$D53)))=0,LEN(SUBSTITUTE(SUBSTITUTE($H53,CHAR(10),""),CHAR(13),""))&lt;=1000,SUMPRODUCT(--ISNUMBER(FIND({"&lt;";"&gt;";"&amp;";"""";"'"},$H53)))=0,LEN(SUBSTITUTE(SUBSTITUTE($I53,CHAR(10),""),CHAR(13),""))&lt;=300,SUMPRODUCT(--ISNUMBER(FIND({"&lt;";"&gt;";"&amp;";"""";"'"},$I53)))=0,OR($E53="",IF(ISNUMBER($E53),AND($E53=INT($E53),$E53&gt;=0,LEN(TEXT($E53,"0"))&lt;=12),FALSE)),OR($F53="",IF(ISNUMBER($F53),AND($F53=INT($F53),$F53&gt;=0,LEN(TEXT($F53,"0"))&lt;=12),FALSE))),"OK","NG"),"-")</f>
        <v>-</v>
      </c>
      <c r="O53" s="17" t="str">
        <f t="array" ref="O53">IF($C53&lt;=IF(INDEX($D$15:$D$26,MATCH(INDEX($B:$B,ROW()-$C53+1),$B$15:$B$26,0))=リスト!$O$9,5,INDEX($D$15:$D$26,MATCH(INDEX($B:$B,ROW()-$C53+1),$B$15:$B$26,0))),IF(AND(ISNUMBER($E53),ISNUMBER($F53)),IF(AND($E53&gt;=$F53,IF(INDEX($B:$B,ROW()-$C53+1)=$B$31,$F53&gt;=100000,TRUE)),"OK","NG"),"-"),"-")</f>
        <v>-</v>
      </c>
      <c r="P53" s="17" t="str">
        <f t="array" ref="P53">IF($C53&gt;IF(INDEX($D$15:$D$26,MATCH(INDEX($B:$B,ROW()-$C53+1),$B$15:$B$26,0))=リスト!$O$9,5,INDEX($D$15:$D$26,MATCH(INDEX($B:$B,ROW()-$C53+1),$B$15:$B$26,0))),IF(AND($D53="",$E53="",$F53="",$H53="",$I53=""),"OK","NG"),"-")</f>
        <v>OK</v>
      </c>
    </row>
    <row r="54" spans="2:16" ht="70.150000000000006" customHeight="1" x14ac:dyDescent="0.35">
      <c r="B54" s="79"/>
      <c r="C54" s="89">
        <v>4</v>
      </c>
      <c r="D54" s="80"/>
      <c r="E54" s="81"/>
      <c r="F54" s="82"/>
      <c r="G54" s="83">
        <f t="shared" si="2"/>
        <v>0</v>
      </c>
      <c r="H54" s="80"/>
      <c r="I54" s="91"/>
      <c r="L54" s="17" t="str">
        <f t="array" ref="L54">IF($C54&lt;=IF(INDEX($D$15:$D$26,MATCH(INDEX($B:$B,ROW()-$C54+1),$B$15:$B$26,0))=リスト!$O$9,5,INDEX($D$15:$D$26,MATCH(INDEX($B:$B,ROW()-$C54+1),$B$15:$B$26,0))),IF(AND($D54&lt;&gt;"",$E54&lt;&gt;"",$F54&lt;&gt;""),"OK","NG"),"-")</f>
        <v>-</v>
      </c>
      <c r="M54" s="17" t="str">
        <f t="array" ref="M54">IF(AND($C54&lt;=IF(INDEX($D$15:$D$26,MATCH(INDEX($B:$B,ROW()-$C54+1),$B$15:$B$26,0))=リスト!$O$9,5,INDEX($D$15:$D$26,MATCH(INDEX($B:$B,ROW()-$C54+1),$B$15:$B$26,0))),$F54&gt;0),IF(AND($H54&lt;&gt;"",$I54&lt;&gt;""),"OK","NG"),"-")</f>
        <v>-</v>
      </c>
      <c r="N54" s="17" t="str">
        <f t="array" ref="N54">IF($C54&lt;=IF(INDEX($D$15:$D$26,MATCH(INDEX($B:$B,ROW()-$C54+1),$B$15:$B$26,0))=リスト!$O$9,5,INDEX($D$15:$D$26,MATCH(INDEX($B:$B,ROW()-$C54+1),$B$15:$B$26,0))),IF(AND(LEN(SUBSTITUTE(SUBSTITUTE($D54,CHAR(10),""),CHAR(13),""))&lt;=1000,SUMPRODUCT(--ISNUMBER(FIND({"&lt;";"&gt;";"&amp;";"""";"'"},$D54)))=0,LEN(SUBSTITUTE(SUBSTITUTE($H54,CHAR(10),""),CHAR(13),""))&lt;=1000,SUMPRODUCT(--ISNUMBER(FIND({"&lt;";"&gt;";"&amp;";"""";"'"},$H54)))=0,LEN(SUBSTITUTE(SUBSTITUTE($I54,CHAR(10),""),CHAR(13),""))&lt;=300,SUMPRODUCT(--ISNUMBER(FIND({"&lt;";"&gt;";"&amp;";"""";"'"},$I54)))=0,OR($E54="",IF(ISNUMBER($E54),AND($E54=INT($E54),$E54&gt;=0,LEN(TEXT($E54,"0"))&lt;=12),FALSE)),OR($F54="",IF(ISNUMBER($F54),AND($F54=INT($F54),$F54&gt;=0,LEN(TEXT($F54,"0"))&lt;=12),FALSE))),"OK","NG"),"-")</f>
        <v>-</v>
      </c>
      <c r="O54" s="17" t="str">
        <f t="array" ref="O54">IF($C54&lt;=IF(INDEX($D$15:$D$26,MATCH(INDEX($B:$B,ROW()-$C54+1),$B$15:$B$26,0))=リスト!$O$9,5,INDEX($D$15:$D$26,MATCH(INDEX($B:$B,ROW()-$C54+1),$B$15:$B$26,0))),IF(AND(ISNUMBER($E54),ISNUMBER($F54)),IF(AND($E54&gt;=$F54,IF(INDEX($B:$B,ROW()-$C54+1)=$B$31,$F54&gt;=100000,TRUE)),"OK","NG"),"-"),"-")</f>
        <v>-</v>
      </c>
      <c r="P54" s="17" t="str">
        <f t="array" ref="P54">IF($C54&gt;IF(INDEX($D$15:$D$26,MATCH(INDEX($B:$B,ROW()-$C54+1),$B$15:$B$26,0))=リスト!$O$9,5,INDEX($D$15:$D$26,MATCH(INDEX($B:$B,ROW()-$C54+1),$B$15:$B$26,0))),IF(AND($D54="",$E54="",$F54="",$H54="",$I54=""),"OK","NG"),"-")</f>
        <v>OK</v>
      </c>
    </row>
    <row r="55" spans="2:16" ht="70.150000000000006" customHeight="1" x14ac:dyDescent="0.35">
      <c r="B55" s="84"/>
      <c r="C55" s="89">
        <v>5</v>
      </c>
      <c r="D55" s="85"/>
      <c r="E55" s="86"/>
      <c r="F55" s="87"/>
      <c r="G55" s="148">
        <f t="shared" si="2"/>
        <v>0</v>
      </c>
      <c r="H55" s="85"/>
      <c r="I55" s="38"/>
      <c r="L55" s="17" t="str">
        <f t="array" ref="L55">IF($C55&lt;=IF(INDEX($D$15:$D$26,MATCH(INDEX($B:$B,ROW()-$C55+1),$B$15:$B$26,0))=リスト!$O$9,5,INDEX($D$15:$D$26,MATCH(INDEX($B:$B,ROW()-$C55+1),$B$15:$B$26,0))),IF(AND($D55&lt;&gt;"",$E55&lt;&gt;"",$F55&lt;&gt;""),"OK","NG"),"-")</f>
        <v>-</v>
      </c>
      <c r="M55" s="17" t="str">
        <f t="array" ref="M55">IF(AND($C55&lt;=IF(INDEX($D$15:$D$26,MATCH(INDEX($B:$B,ROW()-$C55+1),$B$15:$B$26,0))=リスト!$O$9,5,INDEX($D$15:$D$26,MATCH(INDEX($B:$B,ROW()-$C55+1),$B$15:$B$26,0))),$F55&gt;0),IF(AND($H55&lt;&gt;"",$I55&lt;&gt;""),"OK","NG"),"-")</f>
        <v>-</v>
      </c>
      <c r="N55" s="17" t="str">
        <f t="array" ref="N55">IF($C55&lt;=IF(INDEX($D$15:$D$26,MATCH(INDEX($B:$B,ROW()-$C55+1),$B$15:$B$26,0))=リスト!$O$9,5,INDEX($D$15:$D$26,MATCH(INDEX($B:$B,ROW()-$C55+1),$B$15:$B$26,0))),IF(AND(LEN(SUBSTITUTE(SUBSTITUTE($D55,CHAR(10),""),CHAR(13),""))&lt;=1000,SUMPRODUCT(--ISNUMBER(FIND({"&lt;";"&gt;";"&amp;";"""";"'"},$D55)))=0,LEN(SUBSTITUTE(SUBSTITUTE($H55,CHAR(10),""),CHAR(13),""))&lt;=1000,SUMPRODUCT(--ISNUMBER(FIND({"&lt;";"&gt;";"&amp;";"""";"'"},$H55)))=0,LEN(SUBSTITUTE(SUBSTITUTE($I55,CHAR(10),""),CHAR(13),""))&lt;=300,SUMPRODUCT(--ISNUMBER(FIND({"&lt;";"&gt;";"&amp;";"""";"'"},$I55)))=0,OR($E55="",IF(ISNUMBER($E55),AND($E55=INT($E55),$E55&gt;=0,LEN(TEXT($E55,"0"))&lt;=12),FALSE)),OR($F55="",IF(ISNUMBER($F55),AND($F55=INT($F55),$F55&gt;=0,LEN(TEXT($F55,"0"))&lt;=12),FALSE))),"OK","NG"),"-")</f>
        <v>-</v>
      </c>
      <c r="O55" s="17" t="str">
        <f t="array" ref="O55">IF($C55&lt;=IF(INDEX($D$15:$D$26,MATCH(INDEX($B:$B,ROW()-$C55+1),$B$15:$B$26,0))=リスト!$O$9,5,INDEX($D$15:$D$26,MATCH(INDEX($B:$B,ROW()-$C55+1),$B$15:$B$26,0))),IF(AND(ISNUMBER($E55),ISNUMBER($F55)),IF(AND($E55&gt;=$F55,IF(INDEX($B:$B,ROW()-$C55+1)=$B$31,$F55&gt;=100000,TRUE)),"OK","NG"),"-"),"-")</f>
        <v>-</v>
      </c>
      <c r="P55" s="17" t="str">
        <f t="array" ref="P55">IF($C55&gt;IF(INDEX($D$15:$D$26,MATCH(INDEX($B:$B,ROW()-$C55+1),$B$15:$B$26,0))=リスト!$O$9,5,INDEX($D$15:$D$26,MATCH(INDEX($B:$B,ROW()-$C55+1),$B$15:$B$26,0))),IF(AND($D55="",$E55="",$F55="",$H55="",$I55=""),"OK","NG"),"-")</f>
        <v>OK</v>
      </c>
    </row>
    <row r="56" spans="2:16" ht="70.150000000000006" customHeight="1" x14ac:dyDescent="0.35">
      <c r="B56" s="73" t="s">
        <v>138</v>
      </c>
      <c r="C56" s="89">
        <v>1</v>
      </c>
      <c r="D56" s="75"/>
      <c r="E56" s="76"/>
      <c r="F56" s="77"/>
      <c r="G56" s="147">
        <f t="shared" si="2"/>
        <v>0</v>
      </c>
      <c r="H56" s="75"/>
      <c r="I56" s="35"/>
      <c r="L56" s="17" t="str">
        <f t="array" ref="L56">IF($C56&lt;=IF(INDEX($D$15:$D$26,MATCH(INDEX($B:$B,ROW()-$C56+1),$B$15:$B$26,0))=リスト!$O$9,5,INDEX($D$15:$D$26,MATCH(INDEX($B:$B,ROW()-$C56+1),$B$15:$B$26,0))),IF(AND($D56&lt;&gt;"",$E56&lt;&gt;"",$F56&lt;&gt;""),"OK","NG"),"-")</f>
        <v>-</v>
      </c>
      <c r="M56" s="17" t="str">
        <f t="array" ref="M56">IF(AND($C56&lt;=IF(INDEX($D$15:$D$26,MATCH(INDEX($B:$B,ROW()-$C56+1),$B$15:$B$26,0))=リスト!$O$9,5,INDEX($D$15:$D$26,MATCH(INDEX($B:$B,ROW()-$C56+1),$B$15:$B$26,0))),$F56&gt;0),IF(AND($H56&lt;&gt;"",$I56&lt;&gt;""),"OK","NG"),"-")</f>
        <v>-</v>
      </c>
      <c r="N56" s="17" t="str">
        <f t="array" ref="N56">IF($C56&lt;=IF(INDEX($D$15:$D$26,MATCH(INDEX($B:$B,ROW()-$C56+1),$B$15:$B$26,0))=リスト!$O$9,5,INDEX($D$15:$D$26,MATCH(INDEX($B:$B,ROW()-$C56+1),$B$15:$B$26,0))),IF(AND(LEN(SUBSTITUTE(SUBSTITUTE($D56,CHAR(10),""),CHAR(13),""))&lt;=1000,SUMPRODUCT(--ISNUMBER(FIND({"&lt;";"&gt;";"&amp;";"""";"'"},$D56)))=0,LEN(SUBSTITUTE(SUBSTITUTE($H56,CHAR(10),""),CHAR(13),""))&lt;=1000,SUMPRODUCT(--ISNUMBER(FIND({"&lt;";"&gt;";"&amp;";"""";"'"},$H56)))=0,LEN(SUBSTITUTE(SUBSTITUTE($I56,CHAR(10),""),CHAR(13),""))&lt;=300,SUMPRODUCT(--ISNUMBER(FIND({"&lt;";"&gt;";"&amp;";"""";"'"},$I56)))=0,OR($E56="",IF(ISNUMBER($E56),AND($E56=INT($E56),$E56&gt;=0,LEN(TEXT($E56,"0"))&lt;=12),FALSE)),OR($F56="",IF(ISNUMBER($F56),AND($F56=INT($F56),$F56&gt;=0,LEN(TEXT($F56,"0"))&lt;=12),FALSE))),"OK","NG"),"-")</f>
        <v>-</v>
      </c>
      <c r="O56" s="17" t="str">
        <f t="array" ref="O56">IF($C56&lt;=IF(INDEX($D$15:$D$26,MATCH(INDEX($B:$B,ROW()-$C56+1),$B$15:$B$26,0))=リスト!$O$9,5,INDEX($D$15:$D$26,MATCH(INDEX($B:$B,ROW()-$C56+1),$B$15:$B$26,0))),IF(AND(ISNUMBER($E56),ISNUMBER($F56)),IF(AND($E56&gt;=$F56,IF(INDEX($B:$B,ROW()-$C56+1)=$B$31,$F56&gt;=100000,TRUE)),"OK","NG"),"-"),"-")</f>
        <v>-</v>
      </c>
      <c r="P56" s="17" t="str">
        <f t="array" ref="P56">IF($C56&gt;IF(INDEX($D$15:$D$26,MATCH(INDEX($B:$B,ROW()-$C56+1),$B$15:$B$26,0))=リスト!$O$9,5,INDEX($D$15:$D$26,MATCH(INDEX($B:$B,ROW()-$C56+1),$B$15:$B$26,0))),IF(AND($D56="",$E56="",$F56="",$H56="",$I56=""),"OK","NG"),"-")</f>
        <v>OK</v>
      </c>
    </row>
    <row r="57" spans="2:16" ht="70.150000000000006" customHeight="1" x14ac:dyDescent="0.35">
      <c r="B57" s="90" t="s">
        <v>167</v>
      </c>
      <c r="C57" s="89">
        <v>2</v>
      </c>
      <c r="D57" s="80"/>
      <c r="E57" s="81"/>
      <c r="F57" s="82"/>
      <c r="G57" s="83">
        <f t="shared" si="2"/>
        <v>0</v>
      </c>
      <c r="H57" s="80"/>
      <c r="I57" s="91"/>
      <c r="L57" s="17" t="str">
        <f t="array" ref="L57">IF($C57&lt;=IF(INDEX($D$15:$D$26,MATCH(INDEX($B:$B,ROW()-$C57+1),$B$15:$B$26,0))=リスト!$O$9,5,INDEX($D$15:$D$26,MATCH(INDEX($B:$B,ROW()-$C57+1),$B$15:$B$26,0))),IF(AND($D57&lt;&gt;"",$E57&lt;&gt;"",$F57&lt;&gt;""),"OK","NG"),"-")</f>
        <v>-</v>
      </c>
      <c r="M57" s="17" t="str">
        <f t="array" ref="M57">IF(AND($C57&lt;=IF(INDEX($D$15:$D$26,MATCH(INDEX($B:$B,ROW()-$C57+1),$B$15:$B$26,0))=リスト!$O$9,5,INDEX($D$15:$D$26,MATCH(INDEX($B:$B,ROW()-$C57+1),$B$15:$B$26,0))),$F57&gt;0),IF(AND($H57&lt;&gt;"",$I57&lt;&gt;""),"OK","NG"),"-")</f>
        <v>-</v>
      </c>
      <c r="N57" s="17" t="str">
        <f t="array" ref="N57">IF($C57&lt;=IF(INDEX($D$15:$D$26,MATCH(INDEX($B:$B,ROW()-$C57+1),$B$15:$B$26,0))=リスト!$O$9,5,INDEX($D$15:$D$26,MATCH(INDEX($B:$B,ROW()-$C57+1),$B$15:$B$26,0))),IF(AND(LEN(SUBSTITUTE(SUBSTITUTE($D57,CHAR(10),""),CHAR(13),""))&lt;=1000,SUMPRODUCT(--ISNUMBER(FIND({"&lt;";"&gt;";"&amp;";"""";"'"},$D57)))=0,LEN(SUBSTITUTE(SUBSTITUTE($H57,CHAR(10),""),CHAR(13),""))&lt;=1000,SUMPRODUCT(--ISNUMBER(FIND({"&lt;";"&gt;";"&amp;";"""";"'"},$H57)))=0,LEN(SUBSTITUTE(SUBSTITUTE($I57,CHAR(10),""),CHAR(13),""))&lt;=300,SUMPRODUCT(--ISNUMBER(FIND({"&lt;";"&gt;";"&amp;";"""";"'"},$I57)))=0,OR($E57="",IF(ISNUMBER($E57),AND($E57=INT($E57),$E57&gt;=0,LEN(TEXT($E57,"0"))&lt;=12),FALSE)),OR($F57="",IF(ISNUMBER($F57),AND($F57=INT($F57),$F57&gt;=0,LEN(TEXT($F57,"0"))&lt;=12),FALSE))),"OK","NG"),"-")</f>
        <v>-</v>
      </c>
      <c r="O57" s="17" t="str">
        <f t="array" ref="O57">IF($C57&lt;=IF(INDEX($D$15:$D$26,MATCH(INDEX($B:$B,ROW()-$C57+1),$B$15:$B$26,0))=リスト!$O$9,5,INDEX($D$15:$D$26,MATCH(INDEX($B:$B,ROW()-$C57+1),$B$15:$B$26,0))),IF(AND(ISNUMBER($E57),ISNUMBER($F57)),IF(AND($E57&gt;=$F57,IF(INDEX($B:$B,ROW()-$C57+1)=$B$31,$F57&gt;=100000,TRUE)),"OK","NG"),"-"),"-")</f>
        <v>-</v>
      </c>
      <c r="P57" s="17" t="str">
        <f t="array" ref="P57">IF($C57&gt;IF(INDEX($D$15:$D$26,MATCH(INDEX($B:$B,ROW()-$C57+1),$B$15:$B$26,0))=リスト!$O$9,5,INDEX($D$15:$D$26,MATCH(INDEX($B:$B,ROW()-$C57+1),$B$15:$B$26,0))),IF(AND($D57="",$E57="",$F57="",$H57="",$I57=""),"OK","NG"),"-")</f>
        <v>OK</v>
      </c>
    </row>
    <row r="58" spans="2:16" ht="70.150000000000006" customHeight="1" x14ac:dyDescent="0.35">
      <c r="B58" s="79"/>
      <c r="C58" s="89">
        <v>3</v>
      </c>
      <c r="D58" s="80"/>
      <c r="E58" s="81"/>
      <c r="F58" s="82"/>
      <c r="G58" s="83">
        <f t="shared" si="2"/>
        <v>0</v>
      </c>
      <c r="H58" s="80"/>
      <c r="I58" s="91"/>
      <c r="L58" s="17" t="str">
        <f t="array" ref="L58">IF($C58&lt;=IF(INDEX($D$15:$D$26,MATCH(INDEX($B:$B,ROW()-$C58+1),$B$15:$B$26,0))=リスト!$O$9,5,INDEX($D$15:$D$26,MATCH(INDEX($B:$B,ROW()-$C58+1),$B$15:$B$26,0))),IF(AND($D58&lt;&gt;"",$E58&lt;&gt;"",$F58&lt;&gt;""),"OK","NG"),"-")</f>
        <v>-</v>
      </c>
      <c r="M58" s="17" t="str">
        <f t="array" ref="M58">IF(AND($C58&lt;=IF(INDEX($D$15:$D$26,MATCH(INDEX($B:$B,ROW()-$C58+1),$B$15:$B$26,0))=リスト!$O$9,5,INDEX($D$15:$D$26,MATCH(INDEX($B:$B,ROW()-$C58+1),$B$15:$B$26,0))),$F58&gt;0),IF(AND($H58&lt;&gt;"",$I58&lt;&gt;""),"OK","NG"),"-")</f>
        <v>-</v>
      </c>
      <c r="N58" s="17" t="str">
        <f t="array" ref="N58">IF($C58&lt;=IF(INDEX($D$15:$D$26,MATCH(INDEX($B:$B,ROW()-$C58+1),$B$15:$B$26,0))=リスト!$O$9,5,INDEX($D$15:$D$26,MATCH(INDEX($B:$B,ROW()-$C58+1),$B$15:$B$26,0))),IF(AND(LEN(SUBSTITUTE(SUBSTITUTE($D58,CHAR(10),""),CHAR(13),""))&lt;=1000,SUMPRODUCT(--ISNUMBER(FIND({"&lt;";"&gt;";"&amp;";"""";"'"},$D58)))=0,LEN(SUBSTITUTE(SUBSTITUTE($H58,CHAR(10),""),CHAR(13),""))&lt;=1000,SUMPRODUCT(--ISNUMBER(FIND({"&lt;";"&gt;";"&amp;";"""";"'"},$H58)))=0,LEN(SUBSTITUTE(SUBSTITUTE($I58,CHAR(10),""),CHAR(13),""))&lt;=300,SUMPRODUCT(--ISNUMBER(FIND({"&lt;";"&gt;";"&amp;";"""";"'"},$I58)))=0,OR($E58="",IF(ISNUMBER($E58),AND($E58=INT($E58),$E58&gt;=0,LEN(TEXT($E58,"0"))&lt;=12),FALSE)),OR($F58="",IF(ISNUMBER($F58),AND($F58=INT($F58),$F58&gt;=0,LEN(TEXT($F58,"0"))&lt;=12),FALSE))),"OK","NG"),"-")</f>
        <v>-</v>
      </c>
      <c r="O58" s="17" t="str">
        <f t="array" ref="O58">IF($C58&lt;=IF(INDEX($D$15:$D$26,MATCH(INDEX($B:$B,ROW()-$C58+1),$B$15:$B$26,0))=リスト!$O$9,5,INDEX($D$15:$D$26,MATCH(INDEX($B:$B,ROW()-$C58+1),$B$15:$B$26,0))),IF(AND(ISNUMBER($E58),ISNUMBER($F58)),IF(AND($E58&gt;=$F58,IF(INDEX($B:$B,ROW()-$C58+1)=$B$31,$F58&gt;=100000,TRUE)),"OK","NG"),"-"),"-")</f>
        <v>-</v>
      </c>
      <c r="P58" s="17" t="str">
        <f t="array" ref="P58">IF($C58&gt;IF(INDEX($D$15:$D$26,MATCH(INDEX($B:$B,ROW()-$C58+1),$B$15:$B$26,0))=リスト!$O$9,5,INDEX($D$15:$D$26,MATCH(INDEX($B:$B,ROW()-$C58+1),$B$15:$B$26,0))),IF(AND($D58="",$E58="",$F58="",$H58="",$I58=""),"OK","NG"),"-")</f>
        <v>OK</v>
      </c>
    </row>
    <row r="59" spans="2:16" ht="70.150000000000006" customHeight="1" x14ac:dyDescent="0.35">
      <c r="B59" s="79"/>
      <c r="C59" s="89">
        <v>4</v>
      </c>
      <c r="D59" s="80"/>
      <c r="E59" s="81"/>
      <c r="F59" s="82"/>
      <c r="G59" s="83">
        <f t="shared" si="2"/>
        <v>0</v>
      </c>
      <c r="H59" s="80"/>
      <c r="I59" s="91"/>
      <c r="L59" s="17" t="str">
        <f t="array" ref="L59">IF($C59&lt;=IF(INDEX($D$15:$D$26,MATCH(INDEX($B:$B,ROW()-$C59+1),$B$15:$B$26,0))=リスト!$O$9,5,INDEX($D$15:$D$26,MATCH(INDEX($B:$B,ROW()-$C59+1),$B$15:$B$26,0))),IF(AND($D59&lt;&gt;"",$E59&lt;&gt;"",$F59&lt;&gt;""),"OK","NG"),"-")</f>
        <v>-</v>
      </c>
      <c r="M59" s="17" t="str">
        <f t="array" ref="M59">IF(AND($C59&lt;=IF(INDEX($D$15:$D$26,MATCH(INDEX($B:$B,ROW()-$C59+1),$B$15:$B$26,0))=リスト!$O$9,5,INDEX($D$15:$D$26,MATCH(INDEX($B:$B,ROW()-$C59+1),$B$15:$B$26,0))),$F59&gt;0),IF(AND($H59&lt;&gt;"",$I59&lt;&gt;""),"OK","NG"),"-")</f>
        <v>-</v>
      </c>
      <c r="N59" s="17" t="str">
        <f t="array" ref="N59">IF($C59&lt;=IF(INDEX($D$15:$D$26,MATCH(INDEX($B:$B,ROW()-$C59+1),$B$15:$B$26,0))=リスト!$O$9,5,INDEX($D$15:$D$26,MATCH(INDEX($B:$B,ROW()-$C59+1),$B$15:$B$26,0))),IF(AND(LEN(SUBSTITUTE(SUBSTITUTE($D59,CHAR(10),""),CHAR(13),""))&lt;=1000,SUMPRODUCT(--ISNUMBER(FIND({"&lt;";"&gt;";"&amp;";"""";"'"},$D59)))=0,LEN(SUBSTITUTE(SUBSTITUTE($H59,CHAR(10),""),CHAR(13),""))&lt;=1000,SUMPRODUCT(--ISNUMBER(FIND({"&lt;";"&gt;";"&amp;";"""";"'"},$H59)))=0,LEN(SUBSTITUTE(SUBSTITUTE($I59,CHAR(10),""),CHAR(13),""))&lt;=300,SUMPRODUCT(--ISNUMBER(FIND({"&lt;";"&gt;";"&amp;";"""";"'"},$I59)))=0,OR($E59="",IF(ISNUMBER($E59),AND($E59=INT($E59),$E59&gt;=0,LEN(TEXT($E59,"0"))&lt;=12),FALSE)),OR($F59="",IF(ISNUMBER($F59),AND($F59=INT($F59),$F59&gt;=0,LEN(TEXT($F59,"0"))&lt;=12),FALSE))),"OK","NG"),"-")</f>
        <v>-</v>
      </c>
      <c r="O59" s="17" t="str">
        <f t="array" ref="O59">IF($C59&lt;=IF(INDEX($D$15:$D$26,MATCH(INDEX($B:$B,ROW()-$C59+1),$B$15:$B$26,0))=リスト!$O$9,5,INDEX($D$15:$D$26,MATCH(INDEX($B:$B,ROW()-$C59+1),$B$15:$B$26,0))),IF(AND(ISNUMBER($E59),ISNUMBER($F59)),IF(AND($E59&gt;=$F59,IF(INDEX($B:$B,ROW()-$C59+1)=$B$31,$F59&gt;=100000,TRUE)),"OK","NG"),"-"),"-")</f>
        <v>-</v>
      </c>
      <c r="P59" s="17" t="str">
        <f t="array" ref="P59">IF($C59&gt;IF(INDEX($D$15:$D$26,MATCH(INDEX($B:$B,ROW()-$C59+1),$B$15:$B$26,0))=リスト!$O$9,5,INDEX($D$15:$D$26,MATCH(INDEX($B:$B,ROW()-$C59+1),$B$15:$B$26,0))),IF(AND($D59="",$E59="",$F59="",$H59="",$I59=""),"OK","NG"),"-")</f>
        <v>OK</v>
      </c>
    </row>
    <row r="60" spans="2:16" ht="70.150000000000006" customHeight="1" x14ac:dyDescent="0.35">
      <c r="B60" s="84"/>
      <c r="C60" s="89">
        <v>5</v>
      </c>
      <c r="D60" s="85"/>
      <c r="E60" s="86"/>
      <c r="F60" s="87"/>
      <c r="G60" s="88">
        <f t="shared" si="2"/>
        <v>0</v>
      </c>
      <c r="H60" s="85"/>
      <c r="I60" s="38"/>
      <c r="L60" s="17" t="str">
        <f t="array" ref="L60">IF($C60&lt;=IF(INDEX($D$15:$D$26,MATCH(INDEX($B:$B,ROW()-$C60+1),$B$15:$B$26,0))=リスト!$O$9,5,INDEX($D$15:$D$26,MATCH(INDEX($B:$B,ROW()-$C60+1),$B$15:$B$26,0))),IF(AND($D60&lt;&gt;"",$E60&lt;&gt;"",$F60&lt;&gt;""),"OK","NG"),"-")</f>
        <v>-</v>
      </c>
      <c r="M60" s="17" t="str">
        <f t="array" ref="M60">IF(AND($C60&lt;=IF(INDEX($D$15:$D$26,MATCH(INDEX($B:$B,ROW()-$C60+1),$B$15:$B$26,0))=リスト!$O$9,5,INDEX($D$15:$D$26,MATCH(INDEX($B:$B,ROW()-$C60+1),$B$15:$B$26,0))),$F60&gt;0),IF(AND($H60&lt;&gt;"",$I60&lt;&gt;""),"OK","NG"),"-")</f>
        <v>-</v>
      </c>
      <c r="N60" s="17" t="str">
        <f t="array" ref="N60">IF($C60&lt;=IF(INDEX($D$15:$D$26,MATCH(INDEX($B:$B,ROW()-$C60+1),$B$15:$B$26,0))=リスト!$O$9,5,INDEX($D$15:$D$26,MATCH(INDEX($B:$B,ROW()-$C60+1),$B$15:$B$26,0))),IF(AND(LEN(SUBSTITUTE(SUBSTITUTE($D60,CHAR(10),""),CHAR(13),""))&lt;=1000,SUMPRODUCT(--ISNUMBER(FIND({"&lt;";"&gt;";"&amp;";"""";"'"},$D60)))=0,LEN(SUBSTITUTE(SUBSTITUTE($H60,CHAR(10),""),CHAR(13),""))&lt;=1000,SUMPRODUCT(--ISNUMBER(FIND({"&lt;";"&gt;";"&amp;";"""";"'"},$H60)))=0,LEN(SUBSTITUTE(SUBSTITUTE($I60,CHAR(10),""),CHAR(13),""))&lt;=300,SUMPRODUCT(--ISNUMBER(FIND({"&lt;";"&gt;";"&amp;";"""";"'"},$I60)))=0,OR($E60="",IF(ISNUMBER($E60),AND($E60=INT($E60),$E60&gt;=0,LEN(TEXT($E60,"0"))&lt;=12),FALSE)),OR($F60="",IF(ISNUMBER($F60),AND($F60=INT($F60),$F60&gt;=0,LEN(TEXT($F60,"0"))&lt;=12),FALSE))),"OK","NG"),"-")</f>
        <v>-</v>
      </c>
      <c r="O60" s="17" t="str">
        <f t="array" ref="O60">IF($C60&lt;=IF(INDEX($D$15:$D$26,MATCH(INDEX($B:$B,ROW()-$C60+1),$B$15:$B$26,0))=リスト!$O$9,5,INDEX($D$15:$D$26,MATCH(INDEX($B:$B,ROW()-$C60+1),$B$15:$B$26,0))),IF(AND(ISNUMBER($E60),ISNUMBER($F60)),IF(AND($E60&gt;=$F60,IF(INDEX($B:$B,ROW()-$C60+1)=$B$31,$F60&gt;=100000,TRUE)),"OK","NG"),"-"),"-")</f>
        <v>-</v>
      </c>
      <c r="P60" s="17" t="str">
        <f t="array" ref="P60">IF($C60&gt;IF(INDEX($D$15:$D$26,MATCH(INDEX($B:$B,ROW()-$C60+1),$B$15:$B$26,0))=リスト!$O$9,5,INDEX($D$15:$D$26,MATCH(INDEX($B:$B,ROW()-$C60+1),$B$15:$B$26,0))),IF(AND($D60="",$E60="",$F60="",$H60="",$I60=""),"OK","NG"),"-")</f>
        <v>OK</v>
      </c>
    </row>
    <row r="61" spans="2:16" ht="70.150000000000006" customHeight="1" x14ac:dyDescent="0.35">
      <c r="B61" s="73" t="s">
        <v>139</v>
      </c>
      <c r="C61" s="89">
        <v>1</v>
      </c>
      <c r="D61" s="75"/>
      <c r="E61" s="76"/>
      <c r="F61" s="77"/>
      <c r="G61" s="78">
        <f t="shared" si="2"/>
        <v>0</v>
      </c>
      <c r="H61" s="75"/>
      <c r="I61" s="35"/>
      <c r="L61" s="17" t="str">
        <f t="array" ref="L61">IF($C61&lt;=IF(INDEX($D$15:$D$26,MATCH(INDEX($B:$B,ROW()-$C61+1),$B$15:$B$26,0))=リスト!$O$9,5,INDEX($D$15:$D$26,MATCH(INDEX($B:$B,ROW()-$C61+1),$B$15:$B$26,0))),IF(AND($D61&lt;&gt;"",$E61&lt;&gt;"",$F61&lt;&gt;""),"OK","NG"),"-")</f>
        <v>-</v>
      </c>
      <c r="M61" s="17" t="str">
        <f t="array" ref="M61">IF(AND($C61&lt;=IF(INDEX($D$15:$D$26,MATCH(INDEX($B:$B,ROW()-$C61+1),$B$15:$B$26,0))=リスト!$O$9,5,INDEX($D$15:$D$26,MATCH(INDEX($B:$B,ROW()-$C61+1),$B$15:$B$26,0))),$F61&gt;0),IF(AND($H61&lt;&gt;"",$I61&lt;&gt;""),"OK","NG"),"-")</f>
        <v>-</v>
      </c>
      <c r="N61" s="17" t="str">
        <f t="array" ref="N61">IF($C61&lt;=IF(INDEX($D$15:$D$26,MATCH(INDEX($B:$B,ROW()-$C61+1),$B$15:$B$26,0))=リスト!$O$9,5,INDEX($D$15:$D$26,MATCH(INDEX($B:$B,ROW()-$C61+1),$B$15:$B$26,0))),IF(AND(LEN(SUBSTITUTE(SUBSTITUTE($D61,CHAR(10),""),CHAR(13),""))&lt;=1000,SUMPRODUCT(--ISNUMBER(FIND({"&lt;";"&gt;";"&amp;";"""";"'"},$D61)))=0,LEN(SUBSTITUTE(SUBSTITUTE($H61,CHAR(10),""),CHAR(13),""))&lt;=1000,SUMPRODUCT(--ISNUMBER(FIND({"&lt;";"&gt;";"&amp;";"""";"'"},$H61)))=0,LEN(SUBSTITUTE(SUBSTITUTE($I61,CHAR(10),""),CHAR(13),""))&lt;=300,SUMPRODUCT(--ISNUMBER(FIND({"&lt;";"&gt;";"&amp;";"""";"'"},$I61)))=0,OR($E61="",IF(ISNUMBER($E61),AND($E61=INT($E61),$E61&gt;=0,LEN(TEXT($E61,"0"))&lt;=12),FALSE)),OR($F61="",IF(ISNUMBER($F61),AND($F61=INT($F61),$F61&gt;=0,LEN(TEXT($F61,"0"))&lt;=12),FALSE))),"OK","NG"),"-")</f>
        <v>-</v>
      </c>
      <c r="O61" s="17" t="str">
        <f t="array" ref="O61">IF($C61&lt;=IF(INDEX($D$15:$D$26,MATCH(INDEX($B:$B,ROW()-$C61+1),$B$15:$B$26,0))=リスト!$O$9,5,INDEX($D$15:$D$26,MATCH(INDEX($B:$B,ROW()-$C61+1),$B$15:$B$26,0))),IF(AND(ISNUMBER($E61),ISNUMBER($F61)),IF(AND($E61&gt;=$F61,IF(INDEX($B:$B,ROW()-$C61+1)=$B$31,$F61&gt;=100000,TRUE)),"OK","NG"),"-"),"-")</f>
        <v>-</v>
      </c>
      <c r="P61" s="17" t="str">
        <f t="array" ref="P61">IF($C61&gt;IF(INDEX($D$15:$D$26,MATCH(INDEX($B:$B,ROW()-$C61+1),$B$15:$B$26,0))=リスト!$O$9,5,INDEX($D$15:$D$26,MATCH(INDEX($B:$B,ROW()-$C61+1),$B$15:$B$26,0))),IF(AND($D61="",$E61="",$F61="",$H61="",$I61=""),"OK","NG"),"-")</f>
        <v>OK</v>
      </c>
    </row>
    <row r="62" spans="2:16" ht="70.150000000000006" customHeight="1" x14ac:dyDescent="0.35">
      <c r="B62" s="90" t="s">
        <v>168</v>
      </c>
      <c r="C62" s="89">
        <v>2</v>
      </c>
      <c r="D62" s="80"/>
      <c r="E62" s="81"/>
      <c r="F62" s="82"/>
      <c r="G62" s="83">
        <f t="shared" si="2"/>
        <v>0</v>
      </c>
      <c r="H62" s="80"/>
      <c r="I62" s="91"/>
      <c r="L62" s="17" t="str">
        <f t="array" ref="L62">IF($C62&lt;=IF(INDEX($D$15:$D$26,MATCH(INDEX($B:$B,ROW()-$C62+1),$B$15:$B$26,0))=リスト!$O$9,5,INDEX($D$15:$D$26,MATCH(INDEX($B:$B,ROW()-$C62+1),$B$15:$B$26,0))),IF(AND($D62&lt;&gt;"",$E62&lt;&gt;"",$F62&lt;&gt;""),"OK","NG"),"-")</f>
        <v>-</v>
      </c>
      <c r="M62" s="17" t="str">
        <f t="array" ref="M62">IF(AND($C62&lt;=IF(INDEX($D$15:$D$26,MATCH(INDEX($B:$B,ROW()-$C62+1),$B$15:$B$26,0))=リスト!$O$9,5,INDEX($D$15:$D$26,MATCH(INDEX($B:$B,ROW()-$C62+1),$B$15:$B$26,0))),$F62&gt;0),IF(AND($H62&lt;&gt;"",$I62&lt;&gt;""),"OK","NG"),"-")</f>
        <v>-</v>
      </c>
      <c r="N62" s="17" t="str">
        <f t="array" ref="N62">IF($C62&lt;=IF(INDEX($D$15:$D$26,MATCH(INDEX($B:$B,ROW()-$C62+1),$B$15:$B$26,0))=リスト!$O$9,5,INDEX($D$15:$D$26,MATCH(INDEX($B:$B,ROW()-$C62+1),$B$15:$B$26,0))),IF(AND(LEN(SUBSTITUTE(SUBSTITUTE($D62,CHAR(10),""),CHAR(13),""))&lt;=1000,SUMPRODUCT(--ISNUMBER(FIND({"&lt;";"&gt;";"&amp;";"""";"'"},$D62)))=0,LEN(SUBSTITUTE(SUBSTITUTE($H62,CHAR(10),""),CHAR(13),""))&lt;=1000,SUMPRODUCT(--ISNUMBER(FIND({"&lt;";"&gt;";"&amp;";"""";"'"},$H62)))=0,LEN(SUBSTITUTE(SUBSTITUTE($I62,CHAR(10),""),CHAR(13),""))&lt;=300,SUMPRODUCT(--ISNUMBER(FIND({"&lt;";"&gt;";"&amp;";"""";"'"},$I62)))=0,OR($E62="",IF(ISNUMBER($E62),AND($E62=INT($E62),$E62&gt;=0,LEN(TEXT($E62,"0"))&lt;=12),FALSE)),OR($F62="",IF(ISNUMBER($F62),AND($F62=INT($F62),$F62&gt;=0,LEN(TEXT($F62,"0"))&lt;=12),FALSE))),"OK","NG"),"-")</f>
        <v>-</v>
      </c>
      <c r="O62" s="17" t="str">
        <f t="array" ref="O62">IF($C62&lt;=IF(INDEX($D$15:$D$26,MATCH(INDEX($B:$B,ROW()-$C62+1),$B$15:$B$26,0))=リスト!$O$9,5,INDEX($D$15:$D$26,MATCH(INDEX($B:$B,ROW()-$C62+1),$B$15:$B$26,0))),IF(AND(ISNUMBER($E62),ISNUMBER($F62)),IF(AND($E62&gt;=$F62,IF(INDEX($B:$B,ROW()-$C62+1)=$B$31,$F62&gt;=100000,TRUE)),"OK","NG"),"-"),"-")</f>
        <v>-</v>
      </c>
      <c r="P62" s="17" t="str">
        <f t="array" ref="P62">IF($C62&gt;IF(INDEX($D$15:$D$26,MATCH(INDEX($B:$B,ROW()-$C62+1),$B$15:$B$26,0))=リスト!$O$9,5,INDEX($D$15:$D$26,MATCH(INDEX($B:$B,ROW()-$C62+1),$B$15:$B$26,0))),IF(AND($D62="",$E62="",$F62="",$H62="",$I62=""),"OK","NG"),"-")</f>
        <v>OK</v>
      </c>
    </row>
    <row r="63" spans="2:16" ht="70.150000000000006" customHeight="1" x14ac:dyDescent="0.35">
      <c r="B63" s="79"/>
      <c r="C63" s="89">
        <v>3</v>
      </c>
      <c r="D63" s="80"/>
      <c r="E63" s="81"/>
      <c r="F63" s="82"/>
      <c r="G63" s="83">
        <f t="shared" si="2"/>
        <v>0</v>
      </c>
      <c r="H63" s="80"/>
      <c r="I63" s="91"/>
      <c r="L63" s="17" t="str">
        <f t="array" ref="L63">IF($C63&lt;=IF(INDEX($D$15:$D$26,MATCH(INDEX($B:$B,ROW()-$C63+1),$B$15:$B$26,0))=リスト!$O$9,5,INDEX($D$15:$D$26,MATCH(INDEX($B:$B,ROW()-$C63+1),$B$15:$B$26,0))),IF(AND($D63&lt;&gt;"",$E63&lt;&gt;"",$F63&lt;&gt;""),"OK","NG"),"-")</f>
        <v>-</v>
      </c>
      <c r="M63" s="17" t="str">
        <f t="array" ref="M63">IF(AND($C63&lt;=IF(INDEX($D$15:$D$26,MATCH(INDEX($B:$B,ROW()-$C63+1),$B$15:$B$26,0))=リスト!$O$9,5,INDEX($D$15:$D$26,MATCH(INDEX($B:$B,ROW()-$C63+1),$B$15:$B$26,0))),$F63&gt;0),IF(AND($H63&lt;&gt;"",$I63&lt;&gt;""),"OK","NG"),"-")</f>
        <v>-</v>
      </c>
      <c r="N63" s="17" t="str">
        <f t="array" ref="N63">IF($C63&lt;=IF(INDEX($D$15:$D$26,MATCH(INDEX($B:$B,ROW()-$C63+1),$B$15:$B$26,0))=リスト!$O$9,5,INDEX($D$15:$D$26,MATCH(INDEX($B:$B,ROW()-$C63+1),$B$15:$B$26,0))),IF(AND(LEN(SUBSTITUTE(SUBSTITUTE($D63,CHAR(10),""),CHAR(13),""))&lt;=1000,SUMPRODUCT(--ISNUMBER(FIND({"&lt;";"&gt;";"&amp;";"""";"'"},$D63)))=0,LEN(SUBSTITUTE(SUBSTITUTE($H63,CHAR(10),""),CHAR(13),""))&lt;=1000,SUMPRODUCT(--ISNUMBER(FIND({"&lt;";"&gt;";"&amp;";"""";"'"},$H63)))=0,LEN(SUBSTITUTE(SUBSTITUTE($I63,CHAR(10),""),CHAR(13),""))&lt;=300,SUMPRODUCT(--ISNUMBER(FIND({"&lt;";"&gt;";"&amp;";"""";"'"},$I63)))=0,OR($E63="",IF(ISNUMBER($E63),AND($E63=INT($E63),$E63&gt;=0,LEN(TEXT($E63,"0"))&lt;=12),FALSE)),OR($F63="",IF(ISNUMBER($F63),AND($F63=INT($F63),$F63&gt;=0,LEN(TEXT($F63,"0"))&lt;=12),FALSE))),"OK","NG"),"-")</f>
        <v>-</v>
      </c>
      <c r="O63" s="17" t="str">
        <f t="array" ref="O63">IF($C63&lt;=IF(INDEX($D$15:$D$26,MATCH(INDEX($B:$B,ROW()-$C63+1),$B$15:$B$26,0))=リスト!$O$9,5,INDEX($D$15:$D$26,MATCH(INDEX($B:$B,ROW()-$C63+1),$B$15:$B$26,0))),IF(AND(ISNUMBER($E63),ISNUMBER($F63)),IF(AND($E63&gt;=$F63,IF(INDEX($B:$B,ROW()-$C63+1)=$B$31,$F63&gt;=100000,TRUE)),"OK","NG"),"-"),"-")</f>
        <v>-</v>
      </c>
      <c r="P63" s="17" t="str">
        <f t="array" ref="P63">IF($C63&gt;IF(INDEX($D$15:$D$26,MATCH(INDEX($B:$B,ROW()-$C63+1),$B$15:$B$26,0))=リスト!$O$9,5,INDEX($D$15:$D$26,MATCH(INDEX($B:$B,ROW()-$C63+1),$B$15:$B$26,0))),IF(AND($D63="",$E63="",$F63="",$H63="",$I63=""),"OK","NG"),"-")</f>
        <v>OK</v>
      </c>
    </row>
    <row r="64" spans="2:16" ht="70.150000000000006" customHeight="1" x14ac:dyDescent="0.35">
      <c r="B64" s="79"/>
      <c r="C64" s="89">
        <v>4</v>
      </c>
      <c r="D64" s="80"/>
      <c r="E64" s="81"/>
      <c r="F64" s="82"/>
      <c r="G64" s="83">
        <f t="shared" si="2"/>
        <v>0</v>
      </c>
      <c r="H64" s="80"/>
      <c r="I64" s="91"/>
      <c r="L64" s="17" t="str">
        <f t="array" ref="L64">IF($C64&lt;=IF(INDEX($D$15:$D$26,MATCH(INDEX($B:$B,ROW()-$C64+1),$B$15:$B$26,0))=リスト!$O$9,5,INDEX($D$15:$D$26,MATCH(INDEX($B:$B,ROW()-$C64+1),$B$15:$B$26,0))),IF(AND($D64&lt;&gt;"",$E64&lt;&gt;"",$F64&lt;&gt;""),"OK","NG"),"-")</f>
        <v>-</v>
      </c>
      <c r="M64" s="17" t="str">
        <f t="array" ref="M64">IF(AND($C64&lt;=IF(INDEX($D$15:$D$26,MATCH(INDEX($B:$B,ROW()-$C64+1),$B$15:$B$26,0))=リスト!$O$9,5,INDEX($D$15:$D$26,MATCH(INDEX($B:$B,ROW()-$C64+1),$B$15:$B$26,0))),$F64&gt;0),IF(AND($H64&lt;&gt;"",$I64&lt;&gt;""),"OK","NG"),"-")</f>
        <v>-</v>
      </c>
      <c r="N64" s="17" t="str">
        <f t="array" ref="N64">IF($C64&lt;=IF(INDEX($D$15:$D$26,MATCH(INDEX($B:$B,ROW()-$C64+1),$B$15:$B$26,0))=リスト!$O$9,5,INDEX($D$15:$D$26,MATCH(INDEX($B:$B,ROW()-$C64+1),$B$15:$B$26,0))),IF(AND(LEN(SUBSTITUTE(SUBSTITUTE($D64,CHAR(10),""),CHAR(13),""))&lt;=1000,SUMPRODUCT(--ISNUMBER(FIND({"&lt;";"&gt;";"&amp;";"""";"'"},$D64)))=0,LEN(SUBSTITUTE(SUBSTITUTE($H64,CHAR(10),""),CHAR(13),""))&lt;=1000,SUMPRODUCT(--ISNUMBER(FIND({"&lt;";"&gt;";"&amp;";"""";"'"},$H64)))=0,LEN(SUBSTITUTE(SUBSTITUTE($I64,CHAR(10),""),CHAR(13),""))&lt;=300,SUMPRODUCT(--ISNUMBER(FIND({"&lt;";"&gt;";"&amp;";"""";"'"},$I64)))=0,OR($E64="",IF(ISNUMBER($E64),AND($E64=INT($E64),$E64&gt;=0,LEN(TEXT($E64,"0"))&lt;=12),FALSE)),OR($F64="",IF(ISNUMBER($F64),AND($F64=INT($F64),$F64&gt;=0,LEN(TEXT($F64,"0"))&lt;=12),FALSE))),"OK","NG"),"-")</f>
        <v>-</v>
      </c>
      <c r="O64" s="17" t="str">
        <f t="array" ref="O64">IF($C64&lt;=IF(INDEX($D$15:$D$26,MATCH(INDEX($B:$B,ROW()-$C64+1),$B$15:$B$26,0))=リスト!$O$9,5,INDEX($D$15:$D$26,MATCH(INDEX($B:$B,ROW()-$C64+1),$B$15:$B$26,0))),IF(AND(ISNUMBER($E64),ISNUMBER($F64)),IF(AND($E64&gt;=$F64,IF(INDEX($B:$B,ROW()-$C64+1)=$B$31,$F64&gt;=100000,TRUE)),"OK","NG"),"-"),"-")</f>
        <v>-</v>
      </c>
      <c r="P64" s="17" t="str">
        <f t="array" ref="P64">IF($C64&gt;IF(INDEX($D$15:$D$26,MATCH(INDEX($B:$B,ROW()-$C64+1),$B$15:$B$26,0))=リスト!$O$9,5,INDEX($D$15:$D$26,MATCH(INDEX($B:$B,ROW()-$C64+1),$B$15:$B$26,0))),IF(AND($D64="",$E64="",$F64="",$H64="",$I64=""),"OK","NG"),"-")</f>
        <v>OK</v>
      </c>
    </row>
    <row r="65" spans="2:16" ht="70.150000000000006" customHeight="1" x14ac:dyDescent="0.35">
      <c r="B65" s="84"/>
      <c r="C65" s="89">
        <v>5</v>
      </c>
      <c r="D65" s="85"/>
      <c r="E65" s="86"/>
      <c r="F65" s="87"/>
      <c r="G65" s="148">
        <f t="shared" si="2"/>
        <v>0</v>
      </c>
      <c r="H65" s="85"/>
      <c r="I65" s="38"/>
      <c r="L65" s="17" t="str">
        <f t="array" ref="L65">IF($C65&lt;=IF(INDEX($D$15:$D$26,MATCH(INDEX($B:$B,ROW()-$C65+1),$B$15:$B$26,0))=リスト!$O$9,5,INDEX($D$15:$D$26,MATCH(INDEX($B:$B,ROW()-$C65+1),$B$15:$B$26,0))),IF(AND($D65&lt;&gt;"",$E65&lt;&gt;"",$F65&lt;&gt;""),"OK","NG"),"-")</f>
        <v>-</v>
      </c>
      <c r="M65" s="17" t="str">
        <f t="array" ref="M65">IF(AND($C65&lt;=IF(INDEX($D$15:$D$26,MATCH(INDEX($B:$B,ROW()-$C65+1),$B$15:$B$26,0))=リスト!$O$9,5,INDEX($D$15:$D$26,MATCH(INDEX($B:$B,ROW()-$C65+1),$B$15:$B$26,0))),$F65&gt;0),IF(AND($H65&lt;&gt;"",$I65&lt;&gt;""),"OK","NG"),"-")</f>
        <v>-</v>
      </c>
      <c r="N65" s="17" t="str">
        <f t="array" ref="N65">IF($C65&lt;=IF(INDEX($D$15:$D$26,MATCH(INDEX($B:$B,ROW()-$C65+1),$B$15:$B$26,0))=リスト!$O$9,5,INDEX($D$15:$D$26,MATCH(INDEX($B:$B,ROW()-$C65+1),$B$15:$B$26,0))),IF(AND(LEN(SUBSTITUTE(SUBSTITUTE($D65,CHAR(10),""),CHAR(13),""))&lt;=1000,SUMPRODUCT(--ISNUMBER(FIND({"&lt;";"&gt;";"&amp;";"""";"'"},$D65)))=0,LEN(SUBSTITUTE(SUBSTITUTE($H65,CHAR(10),""),CHAR(13),""))&lt;=1000,SUMPRODUCT(--ISNUMBER(FIND({"&lt;";"&gt;";"&amp;";"""";"'"},$H65)))=0,LEN(SUBSTITUTE(SUBSTITUTE($I65,CHAR(10),""),CHAR(13),""))&lt;=300,SUMPRODUCT(--ISNUMBER(FIND({"&lt;";"&gt;";"&amp;";"""";"'"},$I65)))=0,OR($E65="",IF(ISNUMBER($E65),AND($E65=INT($E65),$E65&gt;=0,LEN(TEXT($E65,"0"))&lt;=12),FALSE)),OR($F65="",IF(ISNUMBER($F65),AND($F65=INT($F65),$F65&gt;=0,LEN(TEXT($F65,"0"))&lt;=12),FALSE))),"OK","NG"),"-")</f>
        <v>-</v>
      </c>
      <c r="O65" s="17" t="str">
        <f t="array" ref="O65">IF($C65&lt;=IF(INDEX($D$15:$D$26,MATCH(INDEX($B:$B,ROW()-$C65+1),$B$15:$B$26,0))=リスト!$O$9,5,INDEX($D$15:$D$26,MATCH(INDEX($B:$B,ROW()-$C65+1),$B$15:$B$26,0))),IF(AND(ISNUMBER($E65),ISNUMBER($F65)),IF(AND($E65&gt;=$F65,IF(INDEX($B:$B,ROW()-$C65+1)=$B$31,$F65&gt;=100000,TRUE)),"OK","NG"),"-"),"-")</f>
        <v>-</v>
      </c>
      <c r="P65" s="17" t="str">
        <f t="array" ref="P65">IF($C65&gt;IF(INDEX($D$15:$D$26,MATCH(INDEX($B:$B,ROW()-$C65+1),$B$15:$B$26,0))=リスト!$O$9,5,INDEX($D$15:$D$26,MATCH(INDEX($B:$B,ROW()-$C65+1),$B$15:$B$26,0))),IF(AND($D65="",$E65="",$F65="",$H65="",$I65=""),"OK","NG"),"-")</f>
        <v>OK</v>
      </c>
    </row>
    <row r="66" spans="2:16" ht="70.150000000000006" customHeight="1" x14ac:dyDescent="0.35">
      <c r="B66" s="73" t="s">
        <v>140</v>
      </c>
      <c r="C66" s="89">
        <v>1</v>
      </c>
      <c r="D66" s="75" t="s">
        <v>169</v>
      </c>
      <c r="E66" s="76">
        <v>660000</v>
      </c>
      <c r="F66" s="77">
        <v>600000</v>
      </c>
      <c r="G66" s="147">
        <f t="shared" si="2"/>
        <v>300000</v>
      </c>
      <c r="H66" s="75" t="s">
        <v>170</v>
      </c>
      <c r="I66" s="35" t="s">
        <v>171</v>
      </c>
      <c r="J66" t="s">
        <v>172</v>
      </c>
      <c r="L66" s="17" t="str">
        <f t="array" ref="L66">IF($C66&lt;=IF(INDEX($D$15:$D$26,MATCH(INDEX($B:$B,ROW()-$C66+1),$B$15:$B$26,0))=リスト!$O$9,5,INDEX($D$15:$D$26,MATCH(INDEX($B:$B,ROW()-$C66+1),$B$15:$B$26,0))),IF(AND($D66&lt;&gt;"",$E66&lt;&gt;"",$F66&lt;&gt;""),"OK","NG"),"-")</f>
        <v>OK</v>
      </c>
      <c r="M66" s="17" t="str">
        <f t="array" ref="M66">IF(AND($C66&lt;=IF(INDEX($D$15:$D$26,MATCH(INDEX($B:$B,ROW()-$C66+1),$B$15:$B$26,0))=リスト!$O$9,5,INDEX($D$15:$D$26,MATCH(INDEX($B:$B,ROW()-$C66+1),$B$15:$B$26,0))),$F66&gt;0),IF(AND($H66&lt;&gt;"",$I66&lt;&gt;""),"OK","NG"),"-")</f>
        <v>OK</v>
      </c>
      <c r="N66" s="17" t="str">
        <f t="array" ref="N66">IF($C66&lt;=IF(INDEX($D$15:$D$26,MATCH(INDEX($B:$B,ROW()-$C66+1),$B$15:$B$26,0))=リスト!$O$9,5,INDEX($D$15:$D$26,MATCH(INDEX($B:$B,ROW()-$C66+1),$B$15:$B$26,0))),IF(AND(LEN(SUBSTITUTE(SUBSTITUTE($D66,CHAR(10),""),CHAR(13),""))&lt;=1000,SUMPRODUCT(--ISNUMBER(FIND({"&lt;";"&gt;";"&amp;";"""";"'"},$D66)))=0,LEN(SUBSTITUTE(SUBSTITUTE($H66,CHAR(10),""),CHAR(13),""))&lt;=1000,SUMPRODUCT(--ISNUMBER(FIND({"&lt;";"&gt;";"&amp;";"""";"'"},$H66)))=0,LEN(SUBSTITUTE(SUBSTITUTE($I66,CHAR(10),""),CHAR(13),""))&lt;=300,SUMPRODUCT(--ISNUMBER(FIND({"&lt;";"&gt;";"&amp;";"""";"'"},$I66)))=0,OR($E66="",IF(ISNUMBER($E66),AND($E66=INT($E66),$E66&gt;=0,LEN(TEXT($E66,"0"))&lt;=12),FALSE)),OR($F66="",IF(ISNUMBER($F66),AND($F66=INT($F66),$F66&gt;=0,LEN(TEXT($F66,"0"))&lt;=12),FALSE))),"OK","NG"),"-")</f>
        <v>OK</v>
      </c>
      <c r="O66" s="17" t="str">
        <f t="array" ref="O66">IF($C66&lt;=IF(INDEX($D$15:$D$26,MATCH(INDEX($B:$B,ROW()-$C66+1),$B$15:$B$26,0))=リスト!$O$9,5,INDEX($D$15:$D$26,MATCH(INDEX($B:$B,ROW()-$C66+1),$B$15:$B$26,0))),IF(AND(ISNUMBER($E66),ISNUMBER($F66)),IF(AND($E66&gt;=$F66,IF(INDEX($B:$B,ROW()-$C66+1)=$B$31,$F66&gt;=100000,TRUE)),"OK","NG"),"-"),"-")</f>
        <v>OK</v>
      </c>
      <c r="P66" s="17" t="str">
        <f t="array" ref="P66">IF($C66&gt;IF(INDEX($D$15:$D$26,MATCH(INDEX($B:$B,ROW()-$C66+1),$B$15:$B$26,0))=リスト!$O$9,5,INDEX($D$15:$D$26,MATCH(INDEX($B:$B,ROW()-$C66+1),$B$15:$B$26,0))),IF(AND($D66="",$E66="",$F66="",$H66="",$I66=""),"OK","NG"),"-")</f>
        <v>-</v>
      </c>
    </row>
    <row r="67" spans="2:16" ht="70.150000000000006" customHeight="1" x14ac:dyDescent="0.35">
      <c r="B67" s="90"/>
      <c r="C67" s="89">
        <v>2</v>
      </c>
      <c r="D67" s="80"/>
      <c r="E67" s="81"/>
      <c r="F67" s="82"/>
      <c r="G67" s="83">
        <f t="shared" si="2"/>
        <v>0</v>
      </c>
      <c r="H67" s="80"/>
      <c r="I67" s="91"/>
      <c r="L67" s="17" t="str">
        <f t="array" ref="L67">IF($C67&lt;=IF(INDEX($D$15:$D$26,MATCH(INDEX($B:$B,ROW()-$C67+1),$B$15:$B$26,0))=リスト!$O$9,5,INDEX($D$15:$D$26,MATCH(INDEX($B:$B,ROW()-$C67+1),$B$15:$B$26,0))),IF(AND($D67&lt;&gt;"",$E67&lt;&gt;"",$F67&lt;&gt;""),"OK","NG"),"-")</f>
        <v>-</v>
      </c>
      <c r="M67" s="17" t="str">
        <f t="array" ref="M67">IF(AND($C67&lt;=IF(INDEX($D$15:$D$26,MATCH(INDEX($B:$B,ROW()-$C67+1),$B$15:$B$26,0))=リスト!$O$9,5,INDEX($D$15:$D$26,MATCH(INDEX($B:$B,ROW()-$C67+1),$B$15:$B$26,0))),$F67&gt;0),IF(AND($H67&lt;&gt;"",$I67&lt;&gt;""),"OK","NG"),"-")</f>
        <v>-</v>
      </c>
      <c r="N67" s="17" t="str">
        <f t="array" ref="N67">IF($C67&lt;=IF(INDEX($D$15:$D$26,MATCH(INDEX($B:$B,ROW()-$C67+1),$B$15:$B$26,0))=リスト!$O$9,5,INDEX($D$15:$D$26,MATCH(INDEX($B:$B,ROW()-$C67+1),$B$15:$B$26,0))),IF(AND(LEN(SUBSTITUTE(SUBSTITUTE($D67,CHAR(10),""),CHAR(13),""))&lt;=1000,SUMPRODUCT(--ISNUMBER(FIND({"&lt;";"&gt;";"&amp;";"""";"'"},$D67)))=0,LEN(SUBSTITUTE(SUBSTITUTE($H67,CHAR(10),""),CHAR(13),""))&lt;=1000,SUMPRODUCT(--ISNUMBER(FIND({"&lt;";"&gt;";"&amp;";"""";"'"},$H67)))=0,LEN(SUBSTITUTE(SUBSTITUTE($I67,CHAR(10),""),CHAR(13),""))&lt;=300,SUMPRODUCT(--ISNUMBER(FIND({"&lt;";"&gt;";"&amp;";"""";"'"},$I67)))=0,OR($E67="",IF(ISNUMBER($E67),AND($E67=INT($E67),$E67&gt;=0,LEN(TEXT($E67,"0"))&lt;=12),FALSE)),OR($F67="",IF(ISNUMBER($F67),AND($F67=INT($F67),$F67&gt;=0,LEN(TEXT($F67,"0"))&lt;=12),FALSE))),"OK","NG"),"-")</f>
        <v>-</v>
      </c>
      <c r="O67" s="17" t="str">
        <f t="array" ref="O67">IF($C67&lt;=IF(INDEX($D$15:$D$26,MATCH(INDEX($B:$B,ROW()-$C67+1),$B$15:$B$26,0))=リスト!$O$9,5,INDEX($D$15:$D$26,MATCH(INDEX($B:$B,ROW()-$C67+1),$B$15:$B$26,0))),IF(AND(ISNUMBER($E67),ISNUMBER($F67)),IF(AND($E67&gt;=$F67,IF(INDEX($B:$B,ROW()-$C67+1)=$B$31,$F67&gt;=100000,TRUE)),"OK","NG"),"-"),"-")</f>
        <v>-</v>
      </c>
      <c r="P67" s="17" t="str">
        <f t="array" ref="P67">IF($C67&gt;IF(INDEX($D$15:$D$26,MATCH(INDEX($B:$B,ROW()-$C67+1),$B$15:$B$26,0))=リスト!$O$9,5,INDEX($D$15:$D$26,MATCH(INDEX($B:$B,ROW()-$C67+1),$B$15:$B$26,0))),IF(AND($D67="",$E67="",$F67="",$H67="",$I67=""),"OK","NG"),"-")</f>
        <v>OK</v>
      </c>
    </row>
    <row r="68" spans="2:16" ht="70.150000000000006" customHeight="1" x14ac:dyDescent="0.35">
      <c r="B68" s="79"/>
      <c r="C68" s="89">
        <v>3</v>
      </c>
      <c r="D68" s="80"/>
      <c r="E68" s="81"/>
      <c r="F68" s="82"/>
      <c r="G68" s="83">
        <f t="shared" si="2"/>
        <v>0</v>
      </c>
      <c r="H68" s="80"/>
      <c r="I68" s="91"/>
      <c r="L68" s="17" t="str">
        <f t="array" ref="L68">IF($C68&lt;=IF(INDEX($D$15:$D$26,MATCH(INDEX($B:$B,ROW()-$C68+1),$B$15:$B$26,0))=リスト!$O$9,5,INDEX($D$15:$D$26,MATCH(INDEX($B:$B,ROW()-$C68+1),$B$15:$B$26,0))),IF(AND($D68&lt;&gt;"",$E68&lt;&gt;"",$F68&lt;&gt;""),"OK","NG"),"-")</f>
        <v>-</v>
      </c>
      <c r="M68" s="17" t="str">
        <f t="array" ref="M68">IF(AND($C68&lt;=IF(INDEX($D$15:$D$26,MATCH(INDEX($B:$B,ROW()-$C68+1),$B$15:$B$26,0))=リスト!$O$9,5,INDEX($D$15:$D$26,MATCH(INDEX($B:$B,ROW()-$C68+1),$B$15:$B$26,0))),$F68&gt;0),IF(AND($H68&lt;&gt;"",$I68&lt;&gt;""),"OK","NG"),"-")</f>
        <v>-</v>
      </c>
      <c r="N68" s="17" t="str">
        <f t="array" ref="N68">IF($C68&lt;=IF(INDEX($D$15:$D$26,MATCH(INDEX($B:$B,ROW()-$C68+1),$B$15:$B$26,0))=リスト!$O$9,5,INDEX($D$15:$D$26,MATCH(INDEX($B:$B,ROW()-$C68+1),$B$15:$B$26,0))),IF(AND(LEN(SUBSTITUTE(SUBSTITUTE($D68,CHAR(10),""),CHAR(13),""))&lt;=1000,SUMPRODUCT(--ISNUMBER(FIND({"&lt;";"&gt;";"&amp;";"""";"'"},$D68)))=0,LEN(SUBSTITUTE(SUBSTITUTE($H68,CHAR(10),""),CHAR(13),""))&lt;=1000,SUMPRODUCT(--ISNUMBER(FIND({"&lt;";"&gt;";"&amp;";"""";"'"},$H68)))=0,LEN(SUBSTITUTE(SUBSTITUTE($I68,CHAR(10),""),CHAR(13),""))&lt;=300,SUMPRODUCT(--ISNUMBER(FIND({"&lt;";"&gt;";"&amp;";"""";"'"},$I68)))=0,OR($E68="",IF(ISNUMBER($E68),AND($E68=INT($E68),$E68&gt;=0,LEN(TEXT($E68,"0"))&lt;=12),FALSE)),OR($F68="",IF(ISNUMBER($F68),AND($F68=INT($F68),$F68&gt;=0,LEN(TEXT($F68,"0"))&lt;=12),FALSE))),"OK","NG"),"-")</f>
        <v>-</v>
      </c>
      <c r="O68" s="17" t="str">
        <f t="array" ref="O68">IF($C68&lt;=IF(INDEX($D$15:$D$26,MATCH(INDEX($B:$B,ROW()-$C68+1),$B$15:$B$26,0))=リスト!$O$9,5,INDEX($D$15:$D$26,MATCH(INDEX($B:$B,ROW()-$C68+1),$B$15:$B$26,0))),IF(AND(ISNUMBER($E68),ISNUMBER($F68)),IF(AND($E68&gt;=$F68,IF(INDEX($B:$B,ROW()-$C68+1)=$B$31,$F68&gt;=100000,TRUE)),"OK","NG"),"-"),"-")</f>
        <v>-</v>
      </c>
      <c r="P68" s="17" t="str">
        <f t="array" ref="P68">IF($C68&gt;IF(INDEX($D$15:$D$26,MATCH(INDEX($B:$B,ROW()-$C68+1),$B$15:$B$26,0))=リスト!$O$9,5,INDEX($D$15:$D$26,MATCH(INDEX($B:$B,ROW()-$C68+1),$B$15:$B$26,0))),IF(AND($D68="",$E68="",$F68="",$H68="",$I68=""),"OK","NG"),"-")</f>
        <v>OK</v>
      </c>
    </row>
    <row r="69" spans="2:16" ht="70.150000000000006" customHeight="1" x14ac:dyDescent="0.35">
      <c r="B69" s="79"/>
      <c r="C69" s="89">
        <v>4</v>
      </c>
      <c r="D69" s="80"/>
      <c r="E69" s="81"/>
      <c r="F69" s="82"/>
      <c r="G69" s="83">
        <f t="shared" si="2"/>
        <v>0</v>
      </c>
      <c r="H69" s="80"/>
      <c r="I69" s="91"/>
      <c r="L69" s="17" t="str">
        <f t="array" ref="L69">IF($C69&lt;=IF(INDEX($D$15:$D$26,MATCH(INDEX($B:$B,ROW()-$C69+1),$B$15:$B$26,0))=リスト!$O$9,5,INDEX($D$15:$D$26,MATCH(INDEX($B:$B,ROW()-$C69+1),$B$15:$B$26,0))),IF(AND($D69&lt;&gt;"",$E69&lt;&gt;"",$F69&lt;&gt;""),"OK","NG"),"-")</f>
        <v>-</v>
      </c>
      <c r="M69" s="17" t="str">
        <f t="array" ref="M69">IF(AND($C69&lt;=IF(INDEX($D$15:$D$26,MATCH(INDEX($B:$B,ROW()-$C69+1),$B$15:$B$26,0))=リスト!$O$9,5,INDEX($D$15:$D$26,MATCH(INDEX($B:$B,ROW()-$C69+1),$B$15:$B$26,0))),$F69&gt;0),IF(AND($H69&lt;&gt;"",$I69&lt;&gt;""),"OK","NG"),"-")</f>
        <v>-</v>
      </c>
      <c r="N69" s="17" t="str">
        <f t="array" ref="N69">IF($C69&lt;=IF(INDEX($D$15:$D$26,MATCH(INDEX($B:$B,ROW()-$C69+1),$B$15:$B$26,0))=リスト!$O$9,5,INDEX($D$15:$D$26,MATCH(INDEX($B:$B,ROW()-$C69+1),$B$15:$B$26,0))),IF(AND(LEN(SUBSTITUTE(SUBSTITUTE($D69,CHAR(10),""),CHAR(13),""))&lt;=1000,SUMPRODUCT(--ISNUMBER(FIND({"&lt;";"&gt;";"&amp;";"""";"'"},$D69)))=0,LEN(SUBSTITUTE(SUBSTITUTE($H69,CHAR(10),""),CHAR(13),""))&lt;=1000,SUMPRODUCT(--ISNUMBER(FIND({"&lt;";"&gt;";"&amp;";"""";"'"},$H69)))=0,LEN(SUBSTITUTE(SUBSTITUTE($I69,CHAR(10),""),CHAR(13),""))&lt;=300,SUMPRODUCT(--ISNUMBER(FIND({"&lt;";"&gt;";"&amp;";"""";"'"},$I69)))=0,OR($E69="",IF(ISNUMBER($E69),AND($E69=INT($E69),$E69&gt;=0,LEN(TEXT($E69,"0"))&lt;=12),FALSE)),OR($F69="",IF(ISNUMBER($F69),AND($F69=INT($F69),$F69&gt;=0,LEN(TEXT($F69,"0"))&lt;=12),FALSE))),"OK","NG"),"-")</f>
        <v>-</v>
      </c>
      <c r="O69" s="17" t="str">
        <f t="array" ref="O69">IF($C69&lt;=IF(INDEX($D$15:$D$26,MATCH(INDEX($B:$B,ROW()-$C69+1),$B$15:$B$26,0))=リスト!$O$9,5,INDEX($D$15:$D$26,MATCH(INDEX($B:$B,ROW()-$C69+1),$B$15:$B$26,0))),IF(AND(ISNUMBER($E69),ISNUMBER($F69)),IF(AND($E69&gt;=$F69,IF(INDEX($B:$B,ROW()-$C69+1)=$B$31,$F69&gt;=100000,TRUE)),"OK","NG"),"-"),"-")</f>
        <v>-</v>
      </c>
      <c r="P69" s="17" t="str">
        <f t="array" ref="P69">IF($C69&gt;IF(INDEX($D$15:$D$26,MATCH(INDEX($B:$B,ROW()-$C69+1),$B$15:$B$26,0))=リスト!$O$9,5,INDEX($D$15:$D$26,MATCH(INDEX($B:$B,ROW()-$C69+1),$B$15:$B$26,0))),IF(AND($D69="",$E69="",$F69="",$H69="",$I69=""),"OK","NG"),"-")</f>
        <v>OK</v>
      </c>
    </row>
    <row r="70" spans="2:16" ht="70.150000000000006" customHeight="1" x14ac:dyDescent="0.35">
      <c r="B70" s="84"/>
      <c r="C70" s="89">
        <v>5</v>
      </c>
      <c r="D70" s="85"/>
      <c r="E70" s="86"/>
      <c r="F70" s="87"/>
      <c r="G70" s="148">
        <f t="shared" si="2"/>
        <v>0</v>
      </c>
      <c r="H70" s="85"/>
      <c r="I70" s="38"/>
      <c r="L70" s="17" t="str">
        <f t="array" ref="L70">IF($C70&lt;=IF(INDEX($D$15:$D$26,MATCH(INDEX($B:$B,ROW()-$C70+1),$B$15:$B$26,0))=リスト!$O$9,5,INDEX($D$15:$D$26,MATCH(INDEX($B:$B,ROW()-$C70+1),$B$15:$B$26,0))),IF(AND($D70&lt;&gt;"",$E70&lt;&gt;"",$F70&lt;&gt;""),"OK","NG"),"-")</f>
        <v>-</v>
      </c>
      <c r="M70" s="17" t="str">
        <f t="array" ref="M70">IF(AND($C70&lt;=IF(INDEX($D$15:$D$26,MATCH(INDEX($B:$B,ROW()-$C70+1),$B$15:$B$26,0))=リスト!$O$9,5,INDEX($D$15:$D$26,MATCH(INDEX($B:$B,ROW()-$C70+1),$B$15:$B$26,0))),$F70&gt;0),IF(AND($H70&lt;&gt;"",$I70&lt;&gt;""),"OK","NG"),"-")</f>
        <v>-</v>
      </c>
      <c r="N70" s="17" t="str">
        <f t="array" ref="N70">IF($C70&lt;=IF(INDEX($D$15:$D$26,MATCH(INDEX($B:$B,ROW()-$C70+1),$B$15:$B$26,0))=リスト!$O$9,5,INDEX($D$15:$D$26,MATCH(INDEX($B:$B,ROW()-$C70+1),$B$15:$B$26,0))),IF(AND(LEN(SUBSTITUTE(SUBSTITUTE($D70,CHAR(10),""),CHAR(13),""))&lt;=1000,SUMPRODUCT(--ISNUMBER(FIND({"&lt;";"&gt;";"&amp;";"""";"'"},$D70)))=0,LEN(SUBSTITUTE(SUBSTITUTE($H70,CHAR(10),""),CHAR(13),""))&lt;=1000,SUMPRODUCT(--ISNUMBER(FIND({"&lt;";"&gt;";"&amp;";"""";"'"},$H70)))=0,LEN(SUBSTITUTE(SUBSTITUTE($I70,CHAR(10),""),CHAR(13),""))&lt;=300,SUMPRODUCT(--ISNUMBER(FIND({"&lt;";"&gt;";"&amp;";"""";"'"},$I70)))=0,OR($E70="",IF(ISNUMBER($E70),AND($E70=INT($E70),$E70&gt;=0,LEN(TEXT($E70,"0"))&lt;=12),FALSE)),OR($F70="",IF(ISNUMBER($F70),AND($F70=INT($F70),$F70&gt;=0,LEN(TEXT($F70,"0"))&lt;=12),FALSE))),"OK","NG"),"-")</f>
        <v>-</v>
      </c>
      <c r="O70" s="17" t="str">
        <f t="array" ref="O70">IF($C70&lt;=IF(INDEX($D$15:$D$26,MATCH(INDEX($B:$B,ROW()-$C70+1),$B$15:$B$26,0))=リスト!$O$9,5,INDEX($D$15:$D$26,MATCH(INDEX($B:$B,ROW()-$C70+1),$B$15:$B$26,0))),IF(AND(ISNUMBER($E70),ISNUMBER($F70)),IF(AND($E70&gt;=$F70,IF(INDEX($B:$B,ROW()-$C70+1)=$B$31,$F70&gt;=100000,TRUE)),"OK","NG"),"-"),"-")</f>
        <v>-</v>
      </c>
      <c r="P70" s="17" t="str">
        <f t="array" ref="P70">IF($C70&gt;IF(INDEX($D$15:$D$26,MATCH(INDEX($B:$B,ROW()-$C70+1),$B$15:$B$26,0))=リスト!$O$9,5,INDEX($D$15:$D$26,MATCH(INDEX($B:$B,ROW()-$C70+1),$B$15:$B$26,0))),IF(AND($D70="",$E70="",$F70="",$H70="",$I70=""),"OK","NG"),"-")</f>
        <v>OK</v>
      </c>
    </row>
    <row r="71" spans="2:16" ht="70.150000000000006" customHeight="1" x14ac:dyDescent="0.35">
      <c r="B71" s="73" t="s">
        <v>141</v>
      </c>
      <c r="C71" s="89">
        <v>1</v>
      </c>
      <c r="D71" s="75"/>
      <c r="E71" s="76"/>
      <c r="F71" s="77"/>
      <c r="G71" s="147">
        <f t="shared" si="2"/>
        <v>0</v>
      </c>
      <c r="H71" s="75"/>
      <c r="I71" s="35"/>
      <c r="L71" s="17" t="str">
        <f t="array" ref="L71">IF($C71&lt;=IF(INDEX($D$15:$D$26,MATCH(INDEX($B:$B,ROW()-$C71+1),$B$15:$B$26,0))=リスト!$O$9,5,INDEX($D$15:$D$26,MATCH(INDEX($B:$B,ROW()-$C71+1),$B$15:$B$26,0))),IF(AND($D71&lt;&gt;"",$E71&lt;&gt;"",$F71&lt;&gt;""),"OK","NG"),"-")</f>
        <v>-</v>
      </c>
      <c r="M71" s="17" t="str">
        <f t="array" ref="M71">IF(AND($C71&lt;=IF(INDEX($D$15:$D$26,MATCH(INDEX($B:$B,ROW()-$C71+1),$B$15:$B$26,0))=リスト!$O$9,5,INDEX($D$15:$D$26,MATCH(INDEX($B:$B,ROW()-$C71+1),$B$15:$B$26,0))),$F71&gt;0),IF(AND($H71&lt;&gt;"",$I71&lt;&gt;""),"OK","NG"),"-")</f>
        <v>-</v>
      </c>
      <c r="N71" s="17" t="str">
        <f t="array" ref="N71">IF($C71&lt;=IF(INDEX($D$15:$D$26,MATCH(INDEX($B:$B,ROW()-$C71+1),$B$15:$B$26,0))=リスト!$O$9,5,INDEX($D$15:$D$26,MATCH(INDEX($B:$B,ROW()-$C71+1),$B$15:$B$26,0))),IF(AND(LEN(SUBSTITUTE(SUBSTITUTE($D71,CHAR(10),""),CHAR(13),""))&lt;=1000,SUMPRODUCT(--ISNUMBER(FIND({"&lt;";"&gt;";"&amp;";"""";"'"},$D71)))=0,LEN(SUBSTITUTE(SUBSTITUTE($H71,CHAR(10),""),CHAR(13),""))&lt;=1000,SUMPRODUCT(--ISNUMBER(FIND({"&lt;";"&gt;";"&amp;";"""";"'"},$H71)))=0,LEN(SUBSTITUTE(SUBSTITUTE($I71,CHAR(10),""),CHAR(13),""))&lt;=300,SUMPRODUCT(--ISNUMBER(FIND({"&lt;";"&gt;";"&amp;";"""";"'"},$I71)))=0,OR($E71="",IF(ISNUMBER($E71),AND($E71=INT($E71),$E71&gt;=0,LEN(TEXT($E71,"0"))&lt;=12),FALSE)),OR($F71="",IF(ISNUMBER($F71),AND($F71=INT($F71),$F71&gt;=0,LEN(TEXT($F71,"0"))&lt;=12),FALSE))),"OK","NG"),"-")</f>
        <v>-</v>
      </c>
      <c r="O71" s="17" t="str">
        <f t="array" ref="O71">IF($C71&lt;=IF(INDEX($D$15:$D$26,MATCH(INDEX($B:$B,ROW()-$C71+1),$B$15:$B$26,0))=リスト!$O$9,5,INDEX($D$15:$D$26,MATCH(INDEX($B:$B,ROW()-$C71+1),$B$15:$B$26,0))),IF(AND(ISNUMBER($E71),ISNUMBER($F71)),IF(AND($E71&gt;=$F71,IF(INDEX($B:$B,ROW()-$C71+1)=$B$31,$F71&gt;=100000,TRUE)),"OK","NG"),"-"),"-")</f>
        <v>-</v>
      </c>
      <c r="P71" s="17" t="str">
        <f t="array" ref="P71">IF($C71&gt;IF(INDEX($D$15:$D$26,MATCH(INDEX($B:$B,ROW()-$C71+1),$B$15:$B$26,0))=リスト!$O$9,5,INDEX($D$15:$D$26,MATCH(INDEX($B:$B,ROW()-$C71+1),$B$15:$B$26,0))),IF(AND($D71="",$E71="",$F71="",$H71="",$I71=""),"OK","NG"),"-")</f>
        <v>OK</v>
      </c>
    </row>
    <row r="72" spans="2:16" ht="70.150000000000006" customHeight="1" x14ac:dyDescent="0.35">
      <c r="B72" s="79"/>
      <c r="C72" s="89">
        <v>2</v>
      </c>
      <c r="D72" s="80"/>
      <c r="E72" s="81"/>
      <c r="F72" s="82"/>
      <c r="G72" s="83">
        <f t="shared" si="2"/>
        <v>0</v>
      </c>
      <c r="H72" s="80"/>
      <c r="I72" s="91"/>
      <c r="L72" s="17" t="str">
        <f t="array" ref="L72">IF($C72&lt;=IF(INDEX($D$15:$D$26,MATCH(INDEX($B:$B,ROW()-$C72+1),$B$15:$B$26,0))=リスト!$O$9,5,INDEX($D$15:$D$26,MATCH(INDEX($B:$B,ROW()-$C72+1),$B$15:$B$26,0))),IF(AND($D72&lt;&gt;"",$E72&lt;&gt;"",$F72&lt;&gt;""),"OK","NG"),"-")</f>
        <v>-</v>
      </c>
      <c r="M72" s="17" t="str">
        <f t="array" ref="M72">IF(AND($C72&lt;=IF(INDEX($D$15:$D$26,MATCH(INDEX($B:$B,ROW()-$C72+1),$B$15:$B$26,0))=リスト!$O$9,5,INDEX($D$15:$D$26,MATCH(INDEX($B:$B,ROW()-$C72+1),$B$15:$B$26,0))),$F72&gt;0),IF(AND($H72&lt;&gt;"",$I72&lt;&gt;""),"OK","NG"),"-")</f>
        <v>-</v>
      </c>
      <c r="N72" s="17" t="str">
        <f t="array" ref="N72">IF($C72&lt;=IF(INDEX($D$15:$D$26,MATCH(INDEX($B:$B,ROW()-$C72+1),$B$15:$B$26,0))=リスト!$O$9,5,INDEX($D$15:$D$26,MATCH(INDEX($B:$B,ROW()-$C72+1),$B$15:$B$26,0))),IF(AND(LEN(SUBSTITUTE(SUBSTITUTE($D72,CHAR(10),""),CHAR(13),""))&lt;=1000,SUMPRODUCT(--ISNUMBER(FIND({"&lt;";"&gt;";"&amp;";"""";"'"},$D72)))=0,LEN(SUBSTITUTE(SUBSTITUTE($H72,CHAR(10),""),CHAR(13),""))&lt;=1000,SUMPRODUCT(--ISNUMBER(FIND({"&lt;";"&gt;";"&amp;";"""";"'"},$H72)))=0,LEN(SUBSTITUTE(SUBSTITUTE($I72,CHAR(10),""),CHAR(13),""))&lt;=300,SUMPRODUCT(--ISNUMBER(FIND({"&lt;";"&gt;";"&amp;";"""";"'"},$I72)))=0,OR($E72="",IF(ISNUMBER($E72),AND($E72=INT($E72),$E72&gt;=0,LEN(TEXT($E72,"0"))&lt;=12),FALSE)),OR($F72="",IF(ISNUMBER($F72),AND($F72=INT($F72),$F72&gt;=0,LEN(TEXT($F72,"0"))&lt;=12),FALSE))),"OK","NG"),"-")</f>
        <v>-</v>
      </c>
      <c r="O72" s="17" t="str">
        <f t="array" ref="O72">IF($C72&lt;=IF(INDEX($D$15:$D$26,MATCH(INDEX($B:$B,ROW()-$C72+1),$B$15:$B$26,0))=リスト!$O$9,5,INDEX($D$15:$D$26,MATCH(INDEX($B:$B,ROW()-$C72+1),$B$15:$B$26,0))),IF(AND(ISNUMBER($E72),ISNUMBER($F72)),IF(AND($E72&gt;=$F72,IF(INDEX($B:$B,ROW()-$C72+1)=$B$31,$F72&gt;=100000,TRUE)),"OK","NG"),"-"),"-")</f>
        <v>-</v>
      </c>
      <c r="P72" s="17" t="str">
        <f t="array" ref="P72">IF($C72&gt;IF(INDEX($D$15:$D$26,MATCH(INDEX($B:$B,ROW()-$C72+1),$B$15:$B$26,0))=リスト!$O$9,5,INDEX($D$15:$D$26,MATCH(INDEX($B:$B,ROW()-$C72+1),$B$15:$B$26,0))),IF(AND($D72="",$E72="",$F72="",$H72="",$I72=""),"OK","NG"),"-")</f>
        <v>OK</v>
      </c>
    </row>
    <row r="73" spans="2:16" ht="70.150000000000006" customHeight="1" x14ac:dyDescent="0.35">
      <c r="B73" s="79"/>
      <c r="C73" s="89">
        <v>3</v>
      </c>
      <c r="D73" s="80"/>
      <c r="E73" s="81"/>
      <c r="F73" s="82"/>
      <c r="G73" s="83">
        <f t="shared" si="2"/>
        <v>0</v>
      </c>
      <c r="H73" s="80"/>
      <c r="I73" s="91"/>
      <c r="L73" s="17" t="str">
        <f t="array" ref="L73">IF($C73&lt;=IF(INDEX($D$15:$D$26,MATCH(INDEX($B:$B,ROW()-$C73+1),$B$15:$B$26,0))=リスト!$O$9,5,INDEX($D$15:$D$26,MATCH(INDEX($B:$B,ROW()-$C73+1),$B$15:$B$26,0))),IF(AND($D73&lt;&gt;"",$E73&lt;&gt;"",$F73&lt;&gt;""),"OK","NG"),"-")</f>
        <v>-</v>
      </c>
      <c r="M73" s="17" t="str">
        <f t="array" ref="M73">IF(AND($C73&lt;=IF(INDEX($D$15:$D$26,MATCH(INDEX($B:$B,ROW()-$C73+1),$B$15:$B$26,0))=リスト!$O$9,5,INDEX($D$15:$D$26,MATCH(INDEX($B:$B,ROW()-$C73+1),$B$15:$B$26,0))),$F73&gt;0),IF(AND($H73&lt;&gt;"",$I73&lt;&gt;""),"OK","NG"),"-")</f>
        <v>-</v>
      </c>
      <c r="N73" s="17" t="str">
        <f t="array" ref="N73">IF($C73&lt;=IF(INDEX($D$15:$D$26,MATCH(INDEX($B:$B,ROW()-$C73+1),$B$15:$B$26,0))=リスト!$O$9,5,INDEX($D$15:$D$26,MATCH(INDEX($B:$B,ROW()-$C73+1),$B$15:$B$26,0))),IF(AND(LEN(SUBSTITUTE(SUBSTITUTE($D73,CHAR(10),""),CHAR(13),""))&lt;=1000,SUMPRODUCT(--ISNUMBER(FIND({"&lt;";"&gt;";"&amp;";"""";"'"},$D73)))=0,LEN(SUBSTITUTE(SUBSTITUTE($H73,CHAR(10),""),CHAR(13),""))&lt;=1000,SUMPRODUCT(--ISNUMBER(FIND({"&lt;";"&gt;";"&amp;";"""";"'"},$H73)))=0,LEN(SUBSTITUTE(SUBSTITUTE($I73,CHAR(10),""),CHAR(13),""))&lt;=300,SUMPRODUCT(--ISNUMBER(FIND({"&lt;";"&gt;";"&amp;";"""";"'"},$I73)))=0,OR($E73="",IF(ISNUMBER($E73),AND($E73=INT($E73),$E73&gt;=0,LEN(TEXT($E73,"0"))&lt;=12),FALSE)),OR($F73="",IF(ISNUMBER($F73),AND($F73=INT($F73),$F73&gt;=0,LEN(TEXT($F73,"0"))&lt;=12),FALSE))),"OK","NG"),"-")</f>
        <v>-</v>
      </c>
      <c r="O73" s="17" t="str">
        <f t="array" ref="O73">IF($C73&lt;=IF(INDEX($D$15:$D$26,MATCH(INDEX($B:$B,ROW()-$C73+1),$B$15:$B$26,0))=リスト!$O$9,5,INDEX($D$15:$D$26,MATCH(INDEX($B:$B,ROW()-$C73+1),$B$15:$B$26,0))),IF(AND(ISNUMBER($E73),ISNUMBER($F73)),IF(AND($E73&gt;=$F73,IF(INDEX($B:$B,ROW()-$C73+1)=$B$31,$F73&gt;=100000,TRUE)),"OK","NG"),"-"),"-")</f>
        <v>-</v>
      </c>
      <c r="P73" s="17" t="str">
        <f t="array" ref="P73">IF($C73&gt;IF(INDEX($D$15:$D$26,MATCH(INDEX($B:$B,ROW()-$C73+1),$B$15:$B$26,0))=リスト!$O$9,5,INDEX($D$15:$D$26,MATCH(INDEX($B:$B,ROW()-$C73+1),$B$15:$B$26,0))),IF(AND($D73="",$E73="",$F73="",$H73="",$I73=""),"OK","NG"),"-")</f>
        <v>OK</v>
      </c>
    </row>
    <row r="74" spans="2:16" ht="70.150000000000006" customHeight="1" x14ac:dyDescent="0.35">
      <c r="B74" s="79"/>
      <c r="C74" s="89">
        <v>4</v>
      </c>
      <c r="D74" s="80"/>
      <c r="E74" s="81"/>
      <c r="F74" s="82"/>
      <c r="G74" s="83">
        <f t="shared" si="2"/>
        <v>0</v>
      </c>
      <c r="H74" s="80"/>
      <c r="I74" s="91"/>
      <c r="L74" s="17" t="str">
        <f t="array" ref="L74">IF($C74&lt;=IF(INDEX($D$15:$D$26,MATCH(INDEX($B:$B,ROW()-$C74+1),$B$15:$B$26,0))=リスト!$O$9,5,INDEX($D$15:$D$26,MATCH(INDEX($B:$B,ROW()-$C74+1),$B$15:$B$26,0))),IF(AND($D74&lt;&gt;"",$E74&lt;&gt;"",$F74&lt;&gt;""),"OK","NG"),"-")</f>
        <v>-</v>
      </c>
      <c r="M74" s="17" t="str">
        <f t="array" ref="M74">IF(AND($C74&lt;=IF(INDEX($D$15:$D$26,MATCH(INDEX($B:$B,ROW()-$C74+1),$B$15:$B$26,0))=リスト!$O$9,5,INDEX($D$15:$D$26,MATCH(INDEX($B:$B,ROW()-$C74+1),$B$15:$B$26,0))),$F74&gt;0),IF(AND($H74&lt;&gt;"",$I74&lt;&gt;""),"OK","NG"),"-")</f>
        <v>-</v>
      </c>
      <c r="N74" s="17" t="str">
        <f t="array" ref="N74">IF($C74&lt;=IF(INDEX($D$15:$D$26,MATCH(INDEX($B:$B,ROW()-$C74+1),$B$15:$B$26,0))=リスト!$O$9,5,INDEX($D$15:$D$26,MATCH(INDEX($B:$B,ROW()-$C74+1),$B$15:$B$26,0))),IF(AND(LEN(SUBSTITUTE(SUBSTITUTE($D74,CHAR(10),""),CHAR(13),""))&lt;=1000,SUMPRODUCT(--ISNUMBER(FIND({"&lt;";"&gt;";"&amp;";"""";"'"},$D74)))=0,LEN(SUBSTITUTE(SUBSTITUTE($H74,CHAR(10),""),CHAR(13),""))&lt;=1000,SUMPRODUCT(--ISNUMBER(FIND({"&lt;";"&gt;";"&amp;";"""";"'"},$H74)))=0,LEN(SUBSTITUTE(SUBSTITUTE($I74,CHAR(10),""),CHAR(13),""))&lt;=300,SUMPRODUCT(--ISNUMBER(FIND({"&lt;";"&gt;";"&amp;";"""";"'"},$I74)))=0,OR($E74="",IF(ISNUMBER($E74),AND($E74=INT($E74),$E74&gt;=0,LEN(TEXT($E74,"0"))&lt;=12),FALSE)),OR($F74="",IF(ISNUMBER($F74),AND($F74=INT($F74),$F74&gt;=0,LEN(TEXT($F74,"0"))&lt;=12),FALSE))),"OK","NG"),"-")</f>
        <v>-</v>
      </c>
      <c r="O74" s="17" t="str">
        <f t="array" ref="O74">IF($C74&lt;=IF(INDEX($D$15:$D$26,MATCH(INDEX($B:$B,ROW()-$C74+1),$B$15:$B$26,0))=リスト!$O$9,5,INDEX($D$15:$D$26,MATCH(INDEX($B:$B,ROW()-$C74+1),$B$15:$B$26,0))),IF(AND(ISNUMBER($E74),ISNUMBER($F74)),IF(AND($E74&gt;=$F74,IF(INDEX($B:$B,ROW()-$C74+1)=$B$31,$F74&gt;=100000,TRUE)),"OK","NG"),"-"),"-")</f>
        <v>-</v>
      </c>
      <c r="P74" s="17" t="str">
        <f t="array" ref="P74">IF($C74&gt;IF(INDEX($D$15:$D$26,MATCH(INDEX($B:$B,ROW()-$C74+1),$B$15:$B$26,0))=リスト!$O$9,5,INDEX($D$15:$D$26,MATCH(INDEX($B:$B,ROW()-$C74+1),$B$15:$B$26,0))),IF(AND($D74="",$E74="",$F74="",$H74="",$I74=""),"OK","NG"),"-")</f>
        <v>OK</v>
      </c>
    </row>
    <row r="75" spans="2:16" ht="70.150000000000006" customHeight="1" x14ac:dyDescent="0.35">
      <c r="B75" s="84"/>
      <c r="C75" s="89">
        <v>5</v>
      </c>
      <c r="D75" s="85"/>
      <c r="E75" s="86"/>
      <c r="F75" s="87"/>
      <c r="G75" s="148">
        <f t="shared" si="2"/>
        <v>0</v>
      </c>
      <c r="H75" s="85"/>
      <c r="I75" s="38"/>
      <c r="L75" s="17" t="str">
        <f t="array" ref="L75">IF($C75&lt;=IF(INDEX($D$15:$D$26,MATCH(INDEX($B:$B,ROW()-$C75+1),$B$15:$B$26,0))=リスト!$O$9,5,INDEX($D$15:$D$26,MATCH(INDEX($B:$B,ROW()-$C75+1),$B$15:$B$26,0))),IF(AND($D75&lt;&gt;"",$E75&lt;&gt;"",$F75&lt;&gt;""),"OK","NG"),"-")</f>
        <v>-</v>
      </c>
      <c r="M75" s="17" t="str">
        <f t="array" ref="M75">IF(AND($C75&lt;=IF(INDEX($D$15:$D$26,MATCH(INDEX($B:$B,ROW()-$C75+1),$B$15:$B$26,0))=リスト!$O$9,5,INDEX($D$15:$D$26,MATCH(INDEX($B:$B,ROW()-$C75+1),$B$15:$B$26,0))),$F75&gt;0),IF(AND($H75&lt;&gt;"",$I75&lt;&gt;""),"OK","NG"),"-")</f>
        <v>-</v>
      </c>
      <c r="N75" s="17" t="str">
        <f t="array" ref="N75">IF($C75&lt;=IF(INDEX($D$15:$D$26,MATCH(INDEX($B:$B,ROW()-$C75+1),$B$15:$B$26,0))=リスト!$O$9,5,INDEX($D$15:$D$26,MATCH(INDEX($B:$B,ROW()-$C75+1),$B$15:$B$26,0))),IF(AND(LEN(SUBSTITUTE(SUBSTITUTE($D75,CHAR(10),""),CHAR(13),""))&lt;=1000,SUMPRODUCT(--ISNUMBER(FIND({"&lt;";"&gt;";"&amp;";"""";"'"},$D75)))=0,LEN(SUBSTITUTE(SUBSTITUTE($H75,CHAR(10),""),CHAR(13),""))&lt;=1000,SUMPRODUCT(--ISNUMBER(FIND({"&lt;";"&gt;";"&amp;";"""";"'"},$H75)))=0,LEN(SUBSTITUTE(SUBSTITUTE($I75,CHAR(10),""),CHAR(13),""))&lt;=300,SUMPRODUCT(--ISNUMBER(FIND({"&lt;";"&gt;";"&amp;";"""";"'"},$I75)))=0,OR($E75="",IF(ISNUMBER($E75),AND($E75=INT($E75),$E75&gt;=0,LEN(TEXT($E75,"0"))&lt;=12),FALSE)),OR($F75="",IF(ISNUMBER($F75),AND($F75=INT($F75),$F75&gt;=0,LEN(TEXT($F75,"0"))&lt;=12),FALSE))),"OK","NG"),"-")</f>
        <v>-</v>
      </c>
      <c r="O75" s="17" t="str">
        <f t="array" ref="O75">IF($C75&lt;=IF(INDEX($D$15:$D$26,MATCH(INDEX($B:$B,ROW()-$C75+1),$B$15:$B$26,0))=リスト!$O$9,5,INDEX($D$15:$D$26,MATCH(INDEX($B:$B,ROW()-$C75+1),$B$15:$B$26,0))),IF(AND(ISNUMBER($E75),ISNUMBER($F75)),IF(AND($E75&gt;=$F75,IF(INDEX($B:$B,ROW()-$C75+1)=$B$31,$F75&gt;=100000,TRUE)),"OK","NG"),"-"),"-")</f>
        <v>-</v>
      </c>
      <c r="P75" s="17" t="str">
        <f t="array" ref="P75">IF($C75&gt;IF(INDEX($D$15:$D$26,MATCH(INDEX($B:$B,ROW()-$C75+1),$B$15:$B$26,0))=リスト!$O$9,5,INDEX($D$15:$D$26,MATCH(INDEX($B:$B,ROW()-$C75+1),$B$15:$B$26,0))),IF(AND($D75="",$E75="",$F75="",$H75="",$I75=""),"OK","NG"),"-")</f>
        <v>OK</v>
      </c>
    </row>
    <row r="76" spans="2:16" ht="70.150000000000006" customHeight="1" x14ac:dyDescent="0.35">
      <c r="B76" s="73" t="s">
        <v>142</v>
      </c>
      <c r="C76" s="89">
        <v>1</v>
      </c>
      <c r="D76" s="75"/>
      <c r="E76" s="76"/>
      <c r="F76" s="77"/>
      <c r="G76" s="147">
        <f t="shared" si="2"/>
        <v>0</v>
      </c>
      <c r="H76" s="75"/>
      <c r="I76" s="35"/>
      <c r="L76" s="17" t="str">
        <f t="array" ref="L76">IF($C76&lt;=IF(INDEX($D$15:$D$26,MATCH(INDEX($B:$B,ROW()-$C76+1),$B$15:$B$26,0))=リスト!$O$9,5,INDEX($D$15:$D$26,MATCH(INDEX($B:$B,ROW()-$C76+1),$B$15:$B$26,0))),IF(AND($D76&lt;&gt;"",$E76&lt;&gt;"",$F76&lt;&gt;""),"OK","NG"),"-")</f>
        <v>-</v>
      </c>
      <c r="M76" s="17" t="str">
        <f t="array" ref="M76">IF(AND($C76&lt;=IF(INDEX($D$15:$D$26,MATCH(INDEX($B:$B,ROW()-$C76+1),$B$15:$B$26,0))=リスト!$O$9,5,INDEX($D$15:$D$26,MATCH(INDEX($B:$B,ROW()-$C76+1),$B$15:$B$26,0))),$F76&gt;0),IF(AND($H76&lt;&gt;"",$I76&lt;&gt;""),"OK","NG"),"-")</f>
        <v>-</v>
      </c>
      <c r="N76" s="17" t="str">
        <f t="array" ref="N76">IF($C76&lt;=IF(INDEX($D$15:$D$26,MATCH(INDEX($B:$B,ROW()-$C76+1),$B$15:$B$26,0))=リスト!$O$9,5,INDEX($D$15:$D$26,MATCH(INDEX($B:$B,ROW()-$C76+1),$B$15:$B$26,0))),IF(AND(LEN(SUBSTITUTE(SUBSTITUTE($D76,CHAR(10),""),CHAR(13),""))&lt;=1000,SUMPRODUCT(--ISNUMBER(FIND({"&lt;";"&gt;";"&amp;";"""";"'"},$D76)))=0,LEN(SUBSTITUTE(SUBSTITUTE($H76,CHAR(10),""),CHAR(13),""))&lt;=1000,SUMPRODUCT(--ISNUMBER(FIND({"&lt;";"&gt;";"&amp;";"""";"'"},$H76)))=0,LEN(SUBSTITUTE(SUBSTITUTE($I76,CHAR(10),""),CHAR(13),""))&lt;=300,SUMPRODUCT(--ISNUMBER(FIND({"&lt;";"&gt;";"&amp;";"""";"'"},$I76)))=0,OR($E76="",IF(ISNUMBER($E76),AND($E76=INT($E76),$E76&gt;=0,LEN(TEXT($E76,"0"))&lt;=12),FALSE)),OR($F76="",IF(ISNUMBER($F76),AND($F76=INT($F76),$F76&gt;=0,LEN(TEXT($F76,"0"))&lt;=12),FALSE))),"OK","NG"),"-")</f>
        <v>-</v>
      </c>
      <c r="O76" s="17" t="str">
        <f t="array" ref="O76">IF($C76&lt;=IF(INDEX($D$15:$D$26,MATCH(INDEX($B:$B,ROW()-$C76+1),$B$15:$B$26,0))=リスト!$O$9,5,INDEX($D$15:$D$26,MATCH(INDEX($B:$B,ROW()-$C76+1),$B$15:$B$26,0))),IF(AND(ISNUMBER($E76),ISNUMBER($F76)),IF(AND($E76&gt;=$F76,IF(INDEX($B:$B,ROW()-$C76+1)=$B$31,$F76&gt;=100000,TRUE)),"OK","NG"),"-"),"-")</f>
        <v>-</v>
      </c>
      <c r="P76" s="17" t="str">
        <f t="array" ref="P76">IF($C76&gt;IF(INDEX($D$15:$D$26,MATCH(INDEX($B:$B,ROW()-$C76+1),$B$15:$B$26,0))=リスト!$O$9,5,INDEX($D$15:$D$26,MATCH(INDEX($B:$B,ROW()-$C76+1),$B$15:$B$26,0))),IF(AND($D76="",$E76="",$F76="",$H76="",$I76=""),"OK","NG"),"-")</f>
        <v>OK</v>
      </c>
    </row>
    <row r="77" spans="2:16" ht="70.150000000000006" customHeight="1" x14ac:dyDescent="0.35">
      <c r="B77" s="90" t="s">
        <v>173</v>
      </c>
      <c r="C77" s="89">
        <v>2</v>
      </c>
      <c r="D77" s="80"/>
      <c r="E77" s="81"/>
      <c r="F77" s="82"/>
      <c r="G77" s="83">
        <f t="shared" si="2"/>
        <v>0</v>
      </c>
      <c r="H77" s="80"/>
      <c r="I77" s="91"/>
      <c r="L77" s="17" t="str">
        <f t="array" ref="L77">IF($C77&lt;=IF(INDEX($D$15:$D$26,MATCH(INDEX($B:$B,ROW()-$C77+1),$B$15:$B$26,0))=リスト!$O$9,5,INDEX($D$15:$D$26,MATCH(INDEX($B:$B,ROW()-$C77+1),$B$15:$B$26,0))),IF(AND($D77&lt;&gt;"",$E77&lt;&gt;"",$F77&lt;&gt;""),"OK","NG"),"-")</f>
        <v>-</v>
      </c>
      <c r="M77" s="17" t="str">
        <f t="array" ref="M77">IF(AND($C77&lt;=IF(INDEX($D$15:$D$26,MATCH(INDEX($B:$B,ROW()-$C77+1),$B$15:$B$26,0))=リスト!$O$9,5,INDEX($D$15:$D$26,MATCH(INDEX($B:$B,ROW()-$C77+1),$B$15:$B$26,0))),$F77&gt;0),IF(AND($H77&lt;&gt;"",$I77&lt;&gt;""),"OK","NG"),"-")</f>
        <v>-</v>
      </c>
      <c r="N77" s="17" t="str">
        <f t="array" ref="N77">IF($C77&lt;=IF(INDEX($D$15:$D$26,MATCH(INDEX($B:$B,ROW()-$C77+1),$B$15:$B$26,0))=リスト!$O$9,5,INDEX($D$15:$D$26,MATCH(INDEX($B:$B,ROW()-$C77+1),$B$15:$B$26,0))),IF(AND(LEN(SUBSTITUTE(SUBSTITUTE($D77,CHAR(10),""),CHAR(13),""))&lt;=1000,SUMPRODUCT(--ISNUMBER(FIND({"&lt;";"&gt;";"&amp;";"""";"'"},$D77)))=0,LEN(SUBSTITUTE(SUBSTITUTE($H77,CHAR(10),""),CHAR(13),""))&lt;=1000,SUMPRODUCT(--ISNUMBER(FIND({"&lt;";"&gt;";"&amp;";"""";"'"},$H77)))=0,LEN(SUBSTITUTE(SUBSTITUTE($I77,CHAR(10),""),CHAR(13),""))&lt;=300,SUMPRODUCT(--ISNUMBER(FIND({"&lt;";"&gt;";"&amp;";"""";"'"},$I77)))=0,OR($E77="",IF(ISNUMBER($E77),AND($E77=INT($E77),$E77&gt;=0,LEN(TEXT($E77,"0"))&lt;=12),FALSE)),OR($F77="",IF(ISNUMBER($F77),AND($F77=INT($F77),$F77&gt;=0,LEN(TEXT($F77,"0"))&lt;=12),FALSE))),"OK","NG"),"-")</f>
        <v>-</v>
      </c>
      <c r="O77" s="17" t="str">
        <f t="array" ref="O77">IF($C77&lt;=IF(INDEX($D$15:$D$26,MATCH(INDEX($B:$B,ROW()-$C77+1),$B$15:$B$26,0))=リスト!$O$9,5,INDEX($D$15:$D$26,MATCH(INDEX($B:$B,ROW()-$C77+1),$B$15:$B$26,0))),IF(AND(ISNUMBER($E77),ISNUMBER($F77)),IF(AND($E77&gt;=$F77,IF(INDEX($B:$B,ROW()-$C77+1)=$B$31,$F77&gt;=100000,TRUE)),"OK","NG"),"-"),"-")</f>
        <v>-</v>
      </c>
      <c r="P77" s="17" t="str">
        <f t="array" ref="P77">IF($C77&gt;IF(INDEX($D$15:$D$26,MATCH(INDEX($B:$B,ROW()-$C77+1),$B$15:$B$26,0))=リスト!$O$9,5,INDEX($D$15:$D$26,MATCH(INDEX($B:$B,ROW()-$C77+1),$B$15:$B$26,0))),IF(AND($D77="",$E77="",$F77="",$H77="",$I77=""),"OK","NG"),"-")</f>
        <v>OK</v>
      </c>
    </row>
    <row r="78" spans="2:16" ht="70.150000000000006" customHeight="1" x14ac:dyDescent="0.35">
      <c r="B78" s="79"/>
      <c r="C78" s="89">
        <v>3</v>
      </c>
      <c r="D78" s="80"/>
      <c r="E78" s="81"/>
      <c r="F78" s="82"/>
      <c r="G78" s="83">
        <f t="shared" si="2"/>
        <v>0</v>
      </c>
      <c r="H78" s="80"/>
      <c r="I78" s="91"/>
      <c r="L78" s="17" t="str">
        <f t="array" ref="L78">IF($C78&lt;=IF(INDEX($D$15:$D$26,MATCH(INDEX($B:$B,ROW()-$C78+1),$B$15:$B$26,0))=リスト!$O$9,5,INDEX($D$15:$D$26,MATCH(INDEX($B:$B,ROW()-$C78+1),$B$15:$B$26,0))),IF(AND($D78&lt;&gt;"",$E78&lt;&gt;"",$F78&lt;&gt;""),"OK","NG"),"-")</f>
        <v>-</v>
      </c>
      <c r="M78" s="17" t="str">
        <f t="array" ref="M78">IF(AND($C78&lt;=IF(INDEX($D$15:$D$26,MATCH(INDEX($B:$B,ROW()-$C78+1),$B$15:$B$26,0))=リスト!$O$9,5,INDEX($D$15:$D$26,MATCH(INDEX($B:$B,ROW()-$C78+1),$B$15:$B$26,0))),$F78&gt;0),IF(AND($H78&lt;&gt;"",$I78&lt;&gt;""),"OK","NG"),"-")</f>
        <v>-</v>
      </c>
      <c r="N78" s="17" t="str">
        <f t="array" ref="N78">IF($C78&lt;=IF(INDEX($D$15:$D$26,MATCH(INDEX($B:$B,ROW()-$C78+1),$B$15:$B$26,0))=リスト!$O$9,5,INDEX($D$15:$D$26,MATCH(INDEX($B:$B,ROW()-$C78+1),$B$15:$B$26,0))),IF(AND(LEN(SUBSTITUTE(SUBSTITUTE($D78,CHAR(10),""),CHAR(13),""))&lt;=1000,SUMPRODUCT(--ISNUMBER(FIND({"&lt;";"&gt;";"&amp;";"""";"'"},$D78)))=0,LEN(SUBSTITUTE(SUBSTITUTE($H78,CHAR(10),""),CHAR(13),""))&lt;=1000,SUMPRODUCT(--ISNUMBER(FIND({"&lt;";"&gt;";"&amp;";"""";"'"},$H78)))=0,LEN(SUBSTITUTE(SUBSTITUTE($I78,CHAR(10),""),CHAR(13),""))&lt;=300,SUMPRODUCT(--ISNUMBER(FIND({"&lt;";"&gt;";"&amp;";"""";"'"},$I78)))=0,OR($E78="",IF(ISNUMBER($E78),AND($E78=INT($E78),$E78&gt;=0,LEN(TEXT($E78,"0"))&lt;=12),FALSE)),OR($F78="",IF(ISNUMBER($F78),AND($F78=INT($F78),$F78&gt;=0,LEN(TEXT($F78,"0"))&lt;=12),FALSE))),"OK","NG"),"-")</f>
        <v>-</v>
      </c>
      <c r="O78" s="17" t="str">
        <f t="array" ref="O78">IF($C78&lt;=IF(INDEX($D$15:$D$26,MATCH(INDEX($B:$B,ROW()-$C78+1),$B$15:$B$26,0))=リスト!$O$9,5,INDEX($D$15:$D$26,MATCH(INDEX($B:$B,ROW()-$C78+1),$B$15:$B$26,0))),IF(AND(ISNUMBER($E78),ISNUMBER($F78)),IF(AND($E78&gt;=$F78,IF(INDEX($B:$B,ROW()-$C78+1)=$B$31,$F78&gt;=100000,TRUE)),"OK","NG"),"-"),"-")</f>
        <v>-</v>
      </c>
      <c r="P78" s="17" t="str">
        <f t="array" ref="P78">IF($C78&gt;IF(INDEX($D$15:$D$26,MATCH(INDEX($B:$B,ROW()-$C78+1),$B$15:$B$26,0))=リスト!$O$9,5,INDEX($D$15:$D$26,MATCH(INDEX($B:$B,ROW()-$C78+1),$B$15:$B$26,0))),IF(AND($D78="",$E78="",$F78="",$H78="",$I78=""),"OK","NG"),"-")</f>
        <v>OK</v>
      </c>
    </row>
    <row r="79" spans="2:16" ht="70.150000000000006" customHeight="1" x14ac:dyDescent="0.35">
      <c r="B79" s="79"/>
      <c r="C79" s="89">
        <v>4</v>
      </c>
      <c r="D79" s="80"/>
      <c r="E79" s="81"/>
      <c r="F79" s="82"/>
      <c r="G79" s="83">
        <f t="shared" si="2"/>
        <v>0</v>
      </c>
      <c r="H79" s="80"/>
      <c r="I79" s="91"/>
      <c r="L79" s="17" t="str">
        <f t="array" ref="L79">IF($C79&lt;=IF(INDEX($D$15:$D$26,MATCH(INDEX($B:$B,ROW()-$C79+1),$B$15:$B$26,0))=リスト!$O$9,5,INDEX($D$15:$D$26,MATCH(INDEX($B:$B,ROW()-$C79+1),$B$15:$B$26,0))),IF(AND($D79&lt;&gt;"",$E79&lt;&gt;"",$F79&lt;&gt;""),"OK","NG"),"-")</f>
        <v>-</v>
      </c>
      <c r="M79" s="17" t="str">
        <f t="array" ref="M79">IF(AND($C79&lt;=IF(INDEX($D$15:$D$26,MATCH(INDEX($B:$B,ROW()-$C79+1),$B$15:$B$26,0))=リスト!$O$9,5,INDEX($D$15:$D$26,MATCH(INDEX($B:$B,ROW()-$C79+1),$B$15:$B$26,0))),$F79&gt;0),IF(AND($H79&lt;&gt;"",$I79&lt;&gt;""),"OK","NG"),"-")</f>
        <v>-</v>
      </c>
      <c r="N79" s="17" t="str">
        <f t="array" ref="N79">IF($C79&lt;=IF(INDEX($D$15:$D$26,MATCH(INDEX($B:$B,ROW()-$C79+1),$B$15:$B$26,0))=リスト!$O$9,5,INDEX($D$15:$D$26,MATCH(INDEX($B:$B,ROW()-$C79+1),$B$15:$B$26,0))),IF(AND(LEN(SUBSTITUTE(SUBSTITUTE($D79,CHAR(10),""),CHAR(13),""))&lt;=1000,SUMPRODUCT(--ISNUMBER(FIND({"&lt;";"&gt;";"&amp;";"""";"'"},$D79)))=0,LEN(SUBSTITUTE(SUBSTITUTE($H79,CHAR(10),""),CHAR(13),""))&lt;=1000,SUMPRODUCT(--ISNUMBER(FIND({"&lt;";"&gt;";"&amp;";"""";"'"},$H79)))=0,LEN(SUBSTITUTE(SUBSTITUTE($I79,CHAR(10),""),CHAR(13),""))&lt;=300,SUMPRODUCT(--ISNUMBER(FIND({"&lt;";"&gt;";"&amp;";"""";"'"},$I79)))=0,OR($E79="",IF(ISNUMBER($E79),AND($E79=INT($E79),$E79&gt;=0,LEN(TEXT($E79,"0"))&lt;=12),FALSE)),OR($F79="",IF(ISNUMBER($F79),AND($F79=INT($F79),$F79&gt;=0,LEN(TEXT($F79,"0"))&lt;=12),FALSE))),"OK","NG"),"-")</f>
        <v>-</v>
      </c>
      <c r="O79" s="17" t="str">
        <f t="array" ref="O79">IF($C79&lt;=IF(INDEX($D$15:$D$26,MATCH(INDEX($B:$B,ROW()-$C79+1),$B$15:$B$26,0))=リスト!$O$9,5,INDEX($D$15:$D$26,MATCH(INDEX($B:$B,ROW()-$C79+1),$B$15:$B$26,0))),IF(AND(ISNUMBER($E79),ISNUMBER($F79)),IF(AND($E79&gt;=$F79,IF(INDEX($B:$B,ROW()-$C79+1)=$B$31,$F79&gt;=100000,TRUE)),"OK","NG"),"-"),"-")</f>
        <v>-</v>
      </c>
      <c r="P79" s="17" t="str">
        <f t="array" ref="P79">IF($C79&gt;IF(INDEX($D$15:$D$26,MATCH(INDEX($B:$B,ROW()-$C79+1),$B$15:$B$26,0))=リスト!$O$9,5,INDEX($D$15:$D$26,MATCH(INDEX($B:$B,ROW()-$C79+1),$B$15:$B$26,0))),IF(AND($D79="",$E79="",$F79="",$H79="",$I79=""),"OK","NG"),"-")</f>
        <v>OK</v>
      </c>
    </row>
    <row r="80" spans="2:16" ht="70.150000000000006" customHeight="1" x14ac:dyDescent="0.35">
      <c r="B80" s="84"/>
      <c r="C80" s="89">
        <v>5</v>
      </c>
      <c r="D80" s="85"/>
      <c r="E80" s="86"/>
      <c r="F80" s="87"/>
      <c r="G80" s="148">
        <f t="shared" si="2"/>
        <v>0</v>
      </c>
      <c r="H80" s="85"/>
      <c r="I80" s="38"/>
      <c r="L80" s="17" t="str">
        <f t="array" ref="L80">IF($C80&lt;=IF(INDEX($D$15:$D$26,MATCH(INDEX($B:$B,ROW()-$C80+1),$B$15:$B$26,0))=リスト!$O$9,5,INDEX($D$15:$D$26,MATCH(INDEX($B:$B,ROW()-$C80+1),$B$15:$B$26,0))),IF(AND($D80&lt;&gt;"",$E80&lt;&gt;"",$F80&lt;&gt;""),"OK","NG"),"-")</f>
        <v>-</v>
      </c>
      <c r="M80" s="17" t="str">
        <f t="array" ref="M80">IF(AND($C80&lt;=IF(INDEX($D$15:$D$26,MATCH(INDEX($B:$B,ROW()-$C80+1),$B$15:$B$26,0))=リスト!$O$9,5,INDEX($D$15:$D$26,MATCH(INDEX($B:$B,ROW()-$C80+1),$B$15:$B$26,0))),$F80&gt;0),IF(AND($H80&lt;&gt;"",$I80&lt;&gt;""),"OK","NG"),"-")</f>
        <v>-</v>
      </c>
      <c r="N80" s="17" t="str">
        <f t="array" ref="N80">IF($C80&lt;=IF(INDEX($D$15:$D$26,MATCH(INDEX($B:$B,ROW()-$C80+1),$B$15:$B$26,0))=リスト!$O$9,5,INDEX($D$15:$D$26,MATCH(INDEX($B:$B,ROW()-$C80+1),$B$15:$B$26,0))),IF(AND(LEN(SUBSTITUTE(SUBSTITUTE($D80,CHAR(10),""),CHAR(13),""))&lt;=1000,SUMPRODUCT(--ISNUMBER(FIND({"&lt;";"&gt;";"&amp;";"""";"'"},$D80)))=0,LEN(SUBSTITUTE(SUBSTITUTE($H80,CHAR(10),""),CHAR(13),""))&lt;=1000,SUMPRODUCT(--ISNUMBER(FIND({"&lt;";"&gt;";"&amp;";"""";"'"},$H80)))=0,LEN(SUBSTITUTE(SUBSTITUTE($I80,CHAR(10),""),CHAR(13),""))&lt;=300,SUMPRODUCT(--ISNUMBER(FIND({"&lt;";"&gt;";"&amp;";"""";"'"},$I80)))=0,OR($E80="",IF(ISNUMBER($E80),AND($E80=INT($E80),$E80&gt;=0,LEN(TEXT($E80,"0"))&lt;=12),FALSE)),OR($F80="",IF(ISNUMBER($F80),AND($F80=INT($F80),$F80&gt;=0,LEN(TEXT($F80,"0"))&lt;=12),FALSE))),"OK","NG"),"-")</f>
        <v>-</v>
      </c>
      <c r="O80" s="17" t="str">
        <f t="array" ref="O80">IF($C80&lt;=IF(INDEX($D$15:$D$26,MATCH(INDEX($B:$B,ROW()-$C80+1),$B$15:$B$26,0))=リスト!$O$9,5,INDEX($D$15:$D$26,MATCH(INDEX($B:$B,ROW()-$C80+1),$B$15:$B$26,0))),IF(AND(ISNUMBER($E80),ISNUMBER($F80)),IF(AND($E80&gt;=$F80,IF(INDEX($B:$B,ROW()-$C80+1)=$B$31,$F80&gt;=100000,TRUE)),"OK","NG"),"-"),"-")</f>
        <v>-</v>
      </c>
      <c r="P80" s="17" t="str">
        <f t="array" ref="P80">IF($C80&gt;IF(INDEX($D$15:$D$26,MATCH(INDEX($B:$B,ROW()-$C80+1),$B$15:$B$26,0))=リスト!$O$9,5,INDEX($D$15:$D$26,MATCH(INDEX($B:$B,ROW()-$C80+1),$B$15:$B$26,0))),IF(AND($D80="",$E80="",$F80="",$H80="",$I80=""),"OK","NG"),"-")</f>
        <v>OK</v>
      </c>
    </row>
    <row r="81" spans="2:16" ht="70.150000000000006" customHeight="1" x14ac:dyDescent="0.35">
      <c r="B81" s="73" t="s">
        <v>143</v>
      </c>
      <c r="C81" s="89">
        <v>1</v>
      </c>
      <c r="D81" s="75"/>
      <c r="E81" s="76"/>
      <c r="F81" s="77"/>
      <c r="G81" s="147">
        <f t="shared" si="2"/>
        <v>0</v>
      </c>
      <c r="H81" s="75"/>
      <c r="I81" s="35"/>
      <c r="L81" s="17" t="str">
        <f t="array" ref="L81">IF($C81&lt;=IF(INDEX($D$15:$D$26,MATCH(INDEX($B:$B,ROW()-$C81+1),$B$15:$B$26,0))=リスト!$O$9,5,INDEX($D$15:$D$26,MATCH(INDEX($B:$B,ROW()-$C81+1),$B$15:$B$26,0))),IF(AND($D81&lt;&gt;"",$E81&lt;&gt;"",$F81&lt;&gt;""),"OK","NG"),"-")</f>
        <v>-</v>
      </c>
      <c r="M81" s="17" t="str">
        <f t="array" ref="M81">IF(AND($C81&lt;=IF(INDEX($D$15:$D$26,MATCH(INDEX($B:$B,ROW()-$C81+1),$B$15:$B$26,0))=リスト!$O$9,5,INDEX($D$15:$D$26,MATCH(INDEX($B:$B,ROW()-$C81+1),$B$15:$B$26,0))),$F81&gt;0),IF(AND($H81&lt;&gt;"",$I81&lt;&gt;""),"OK","NG"),"-")</f>
        <v>-</v>
      </c>
      <c r="N81" s="17" t="str">
        <f t="array" ref="N81">IF($C81&lt;=IF(INDEX($D$15:$D$26,MATCH(INDEX($B:$B,ROW()-$C81+1),$B$15:$B$26,0))=リスト!$O$9,5,INDEX($D$15:$D$26,MATCH(INDEX($B:$B,ROW()-$C81+1),$B$15:$B$26,0))),IF(AND(LEN(SUBSTITUTE(SUBSTITUTE($D81,CHAR(10),""),CHAR(13),""))&lt;=1000,SUMPRODUCT(--ISNUMBER(FIND({"&lt;";"&gt;";"&amp;";"""";"'"},$D81)))=0,LEN(SUBSTITUTE(SUBSTITUTE($H81,CHAR(10),""),CHAR(13),""))&lt;=1000,SUMPRODUCT(--ISNUMBER(FIND({"&lt;";"&gt;";"&amp;";"""";"'"},$H81)))=0,LEN(SUBSTITUTE(SUBSTITUTE($I81,CHAR(10),""),CHAR(13),""))&lt;=300,SUMPRODUCT(--ISNUMBER(FIND({"&lt;";"&gt;";"&amp;";"""";"'"},$I81)))=0,OR($E81="",IF(ISNUMBER($E81),AND($E81=INT($E81),$E81&gt;=0,LEN(TEXT($E81,"0"))&lt;=12),FALSE)),OR($F81="",IF(ISNUMBER($F81),AND($F81=INT($F81),$F81&gt;=0,LEN(TEXT($F81,"0"))&lt;=12),FALSE))),"OK","NG"),"-")</f>
        <v>-</v>
      </c>
      <c r="O81" s="17" t="str">
        <f t="array" ref="O81">IF($C81&lt;=IF(INDEX($D$15:$D$26,MATCH(INDEX($B:$B,ROW()-$C81+1),$B$15:$B$26,0))=リスト!$O$9,5,INDEX($D$15:$D$26,MATCH(INDEX($B:$B,ROW()-$C81+1),$B$15:$B$26,0))),IF(AND(ISNUMBER($E81),ISNUMBER($F81)),IF(AND($E81&gt;=$F81,IF(INDEX($B:$B,ROW()-$C81+1)=$B$31,$F81&gt;=100000,TRUE)),"OK","NG"),"-"),"-")</f>
        <v>-</v>
      </c>
      <c r="P81" s="17" t="str">
        <f t="array" ref="P81">IF($C81&gt;IF(INDEX($D$15:$D$26,MATCH(INDEX($B:$B,ROW()-$C81+1),$B$15:$B$26,0))=リスト!$O$9,5,INDEX($D$15:$D$26,MATCH(INDEX($B:$B,ROW()-$C81+1),$B$15:$B$26,0))),IF(AND($D81="",$E81="",$F81="",$H81="",$I81=""),"OK","NG"),"-")</f>
        <v>OK</v>
      </c>
    </row>
    <row r="82" spans="2:16" ht="70.150000000000006" customHeight="1" x14ac:dyDescent="0.35">
      <c r="B82" s="90" t="s">
        <v>168</v>
      </c>
      <c r="C82" s="89">
        <v>2</v>
      </c>
      <c r="D82" s="80"/>
      <c r="E82" s="81"/>
      <c r="F82" s="82"/>
      <c r="G82" s="83">
        <f t="shared" si="2"/>
        <v>0</v>
      </c>
      <c r="H82" s="80"/>
      <c r="I82" s="91"/>
      <c r="L82" s="17" t="str">
        <f t="array" ref="L82">IF($C82&lt;=IF(INDEX($D$15:$D$26,MATCH(INDEX($B:$B,ROW()-$C82+1),$B$15:$B$26,0))=リスト!$O$9,5,INDEX($D$15:$D$26,MATCH(INDEX($B:$B,ROW()-$C82+1),$B$15:$B$26,0))),IF(AND($D82&lt;&gt;"",$E82&lt;&gt;"",$F82&lt;&gt;""),"OK","NG"),"-")</f>
        <v>-</v>
      </c>
      <c r="M82" s="17" t="str">
        <f t="array" ref="M82">IF(AND($C82&lt;=IF(INDEX($D$15:$D$26,MATCH(INDEX($B:$B,ROW()-$C82+1),$B$15:$B$26,0))=リスト!$O$9,5,INDEX($D$15:$D$26,MATCH(INDEX($B:$B,ROW()-$C82+1),$B$15:$B$26,0))),$F82&gt;0),IF(AND($H82&lt;&gt;"",$I82&lt;&gt;""),"OK","NG"),"-")</f>
        <v>-</v>
      </c>
      <c r="N82" s="17" t="str">
        <f t="array" ref="N82">IF($C82&lt;=IF(INDEX($D$15:$D$26,MATCH(INDEX($B:$B,ROW()-$C82+1),$B$15:$B$26,0))=リスト!$O$9,5,INDEX($D$15:$D$26,MATCH(INDEX($B:$B,ROW()-$C82+1),$B$15:$B$26,0))),IF(AND(LEN(SUBSTITUTE(SUBSTITUTE($D82,CHAR(10),""),CHAR(13),""))&lt;=1000,SUMPRODUCT(--ISNUMBER(FIND({"&lt;";"&gt;";"&amp;";"""";"'"},$D82)))=0,LEN(SUBSTITUTE(SUBSTITUTE($H82,CHAR(10),""),CHAR(13),""))&lt;=1000,SUMPRODUCT(--ISNUMBER(FIND({"&lt;";"&gt;";"&amp;";"""";"'"},$H82)))=0,LEN(SUBSTITUTE(SUBSTITUTE($I82,CHAR(10),""),CHAR(13),""))&lt;=300,SUMPRODUCT(--ISNUMBER(FIND({"&lt;";"&gt;";"&amp;";"""";"'"},$I82)))=0,OR($E82="",IF(ISNUMBER($E82),AND($E82=INT($E82),$E82&gt;=0,LEN(TEXT($E82,"0"))&lt;=12),FALSE)),OR($F82="",IF(ISNUMBER($F82),AND($F82=INT($F82),$F82&gt;=0,LEN(TEXT($F82,"0"))&lt;=12),FALSE))),"OK","NG"),"-")</f>
        <v>-</v>
      </c>
      <c r="O82" s="17" t="str">
        <f t="array" ref="O82">IF($C82&lt;=IF(INDEX($D$15:$D$26,MATCH(INDEX($B:$B,ROW()-$C82+1),$B$15:$B$26,0))=リスト!$O$9,5,INDEX($D$15:$D$26,MATCH(INDEX($B:$B,ROW()-$C82+1),$B$15:$B$26,0))),IF(AND(ISNUMBER($E82),ISNUMBER($F82)),IF(AND($E82&gt;=$F82,IF(INDEX($B:$B,ROW()-$C82+1)=$B$31,$F82&gt;=100000,TRUE)),"OK","NG"),"-"),"-")</f>
        <v>-</v>
      </c>
      <c r="P82" s="17" t="str">
        <f t="array" ref="P82">IF($C82&gt;IF(INDEX($D$15:$D$26,MATCH(INDEX($B:$B,ROW()-$C82+1),$B$15:$B$26,0))=リスト!$O$9,5,INDEX($D$15:$D$26,MATCH(INDEX($B:$B,ROW()-$C82+1),$B$15:$B$26,0))),IF(AND($D82="",$E82="",$F82="",$H82="",$I82=""),"OK","NG"),"-")</f>
        <v>OK</v>
      </c>
    </row>
    <row r="83" spans="2:16" ht="70.150000000000006" customHeight="1" x14ac:dyDescent="0.35">
      <c r="B83" s="79"/>
      <c r="C83" s="89">
        <v>3</v>
      </c>
      <c r="D83" s="80"/>
      <c r="E83" s="81"/>
      <c r="F83" s="82"/>
      <c r="G83" s="83">
        <f t="shared" si="2"/>
        <v>0</v>
      </c>
      <c r="H83" s="80"/>
      <c r="I83" s="91"/>
      <c r="L83" s="17" t="str">
        <f t="array" ref="L83">IF($C83&lt;=IF(INDEX($D$15:$D$26,MATCH(INDEX($B:$B,ROW()-$C83+1),$B$15:$B$26,0))=リスト!$O$9,5,INDEX($D$15:$D$26,MATCH(INDEX($B:$B,ROW()-$C83+1),$B$15:$B$26,0))),IF(AND($D83&lt;&gt;"",$E83&lt;&gt;"",$F83&lt;&gt;""),"OK","NG"),"-")</f>
        <v>-</v>
      </c>
      <c r="M83" s="17" t="str">
        <f t="array" ref="M83">IF(AND($C83&lt;=IF(INDEX($D$15:$D$26,MATCH(INDEX($B:$B,ROW()-$C83+1),$B$15:$B$26,0))=リスト!$O$9,5,INDEX($D$15:$D$26,MATCH(INDEX($B:$B,ROW()-$C83+1),$B$15:$B$26,0))),$F83&gt;0),IF(AND($H83&lt;&gt;"",$I83&lt;&gt;""),"OK","NG"),"-")</f>
        <v>-</v>
      </c>
      <c r="N83" s="17" t="str">
        <f t="array" ref="N83">IF($C83&lt;=IF(INDEX($D$15:$D$26,MATCH(INDEX($B:$B,ROW()-$C83+1),$B$15:$B$26,0))=リスト!$O$9,5,INDEX($D$15:$D$26,MATCH(INDEX($B:$B,ROW()-$C83+1),$B$15:$B$26,0))),IF(AND(LEN(SUBSTITUTE(SUBSTITUTE($D83,CHAR(10),""),CHAR(13),""))&lt;=1000,SUMPRODUCT(--ISNUMBER(FIND({"&lt;";"&gt;";"&amp;";"""";"'"},$D83)))=0,LEN(SUBSTITUTE(SUBSTITUTE($H83,CHAR(10),""),CHAR(13),""))&lt;=1000,SUMPRODUCT(--ISNUMBER(FIND({"&lt;";"&gt;";"&amp;";"""";"'"},$H83)))=0,LEN(SUBSTITUTE(SUBSTITUTE($I83,CHAR(10),""),CHAR(13),""))&lt;=300,SUMPRODUCT(--ISNUMBER(FIND({"&lt;";"&gt;";"&amp;";"""";"'"},$I83)))=0,OR($E83="",IF(ISNUMBER($E83),AND($E83=INT($E83),$E83&gt;=0,LEN(TEXT($E83,"0"))&lt;=12),FALSE)),OR($F83="",IF(ISNUMBER($F83),AND($F83=INT($F83),$F83&gt;=0,LEN(TEXT($F83,"0"))&lt;=12),FALSE))),"OK","NG"),"-")</f>
        <v>-</v>
      </c>
      <c r="O83" s="17" t="str">
        <f t="array" ref="O83">IF($C83&lt;=IF(INDEX($D$15:$D$26,MATCH(INDEX($B:$B,ROW()-$C83+1),$B$15:$B$26,0))=リスト!$O$9,5,INDEX($D$15:$D$26,MATCH(INDEX($B:$B,ROW()-$C83+1),$B$15:$B$26,0))),IF(AND(ISNUMBER($E83),ISNUMBER($F83)),IF(AND($E83&gt;=$F83,IF(INDEX($B:$B,ROW()-$C83+1)=$B$31,$F83&gt;=100000,TRUE)),"OK","NG"),"-"),"-")</f>
        <v>-</v>
      </c>
      <c r="P83" s="17" t="str">
        <f t="array" ref="P83">IF($C83&gt;IF(INDEX($D$15:$D$26,MATCH(INDEX($B:$B,ROW()-$C83+1),$B$15:$B$26,0))=リスト!$O$9,5,INDEX($D$15:$D$26,MATCH(INDEX($B:$B,ROW()-$C83+1),$B$15:$B$26,0))),IF(AND($D83="",$E83="",$F83="",$H83="",$I83=""),"OK","NG"),"-")</f>
        <v>OK</v>
      </c>
    </row>
    <row r="84" spans="2:16" ht="70.150000000000006" customHeight="1" x14ac:dyDescent="0.35">
      <c r="B84" s="79"/>
      <c r="C84" s="89">
        <v>4</v>
      </c>
      <c r="D84" s="80"/>
      <c r="E84" s="81"/>
      <c r="F84" s="82"/>
      <c r="G84" s="83">
        <f t="shared" si="2"/>
        <v>0</v>
      </c>
      <c r="H84" s="80"/>
      <c r="I84" s="91"/>
      <c r="L84" s="17" t="str">
        <f t="array" ref="L84">IF($C84&lt;=IF(INDEX($D$15:$D$26,MATCH(INDEX($B:$B,ROW()-$C84+1),$B$15:$B$26,0))=リスト!$O$9,5,INDEX($D$15:$D$26,MATCH(INDEX($B:$B,ROW()-$C84+1),$B$15:$B$26,0))),IF(AND($D84&lt;&gt;"",$E84&lt;&gt;"",$F84&lt;&gt;""),"OK","NG"),"-")</f>
        <v>-</v>
      </c>
      <c r="M84" s="17" t="str">
        <f t="array" ref="M84">IF(AND($C84&lt;=IF(INDEX($D$15:$D$26,MATCH(INDEX($B:$B,ROW()-$C84+1),$B$15:$B$26,0))=リスト!$O$9,5,INDEX($D$15:$D$26,MATCH(INDEX($B:$B,ROW()-$C84+1),$B$15:$B$26,0))),$F84&gt;0),IF(AND($H84&lt;&gt;"",$I84&lt;&gt;""),"OK","NG"),"-")</f>
        <v>-</v>
      </c>
      <c r="N84" s="17" t="str">
        <f t="array" ref="N84">IF($C84&lt;=IF(INDEX($D$15:$D$26,MATCH(INDEX($B:$B,ROW()-$C84+1),$B$15:$B$26,0))=リスト!$O$9,5,INDEX($D$15:$D$26,MATCH(INDEX($B:$B,ROW()-$C84+1),$B$15:$B$26,0))),IF(AND(LEN(SUBSTITUTE(SUBSTITUTE($D84,CHAR(10),""),CHAR(13),""))&lt;=1000,SUMPRODUCT(--ISNUMBER(FIND({"&lt;";"&gt;";"&amp;";"""";"'"},$D84)))=0,LEN(SUBSTITUTE(SUBSTITUTE($H84,CHAR(10),""),CHAR(13),""))&lt;=1000,SUMPRODUCT(--ISNUMBER(FIND({"&lt;";"&gt;";"&amp;";"""";"'"},$H84)))=0,LEN(SUBSTITUTE(SUBSTITUTE($I84,CHAR(10),""),CHAR(13),""))&lt;=300,SUMPRODUCT(--ISNUMBER(FIND({"&lt;";"&gt;";"&amp;";"""";"'"},$I84)))=0,OR($E84="",IF(ISNUMBER($E84),AND($E84=INT($E84),$E84&gt;=0,LEN(TEXT($E84,"0"))&lt;=12),FALSE)),OR($F84="",IF(ISNUMBER($F84),AND($F84=INT($F84),$F84&gt;=0,LEN(TEXT($F84,"0"))&lt;=12),FALSE))),"OK","NG"),"-")</f>
        <v>-</v>
      </c>
      <c r="O84" s="17" t="str">
        <f t="array" ref="O84">IF($C84&lt;=IF(INDEX($D$15:$D$26,MATCH(INDEX($B:$B,ROW()-$C84+1),$B$15:$B$26,0))=リスト!$O$9,5,INDEX($D$15:$D$26,MATCH(INDEX($B:$B,ROW()-$C84+1),$B$15:$B$26,0))),IF(AND(ISNUMBER($E84),ISNUMBER($F84)),IF(AND($E84&gt;=$F84,IF(INDEX($B:$B,ROW()-$C84+1)=$B$31,$F84&gt;=100000,TRUE)),"OK","NG"),"-"),"-")</f>
        <v>-</v>
      </c>
      <c r="P84" s="17" t="str">
        <f t="array" ref="P84">IF($C84&gt;IF(INDEX($D$15:$D$26,MATCH(INDEX($B:$B,ROW()-$C84+1),$B$15:$B$26,0))=リスト!$O$9,5,INDEX($D$15:$D$26,MATCH(INDEX($B:$B,ROW()-$C84+1),$B$15:$B$26,0))),IF(AND($D84="",$E84="",$F84="",$H84="",$I84=""),"OK","NG"),"-")</f>
        <v>OK</v>
      </c>
    </row>
    <row r="85" spans="2:16" ht="70.150000000000006" customHeight="1" x14ac:dyDescent="0.35">
      <c r="B85" s="84"/>
      <c r="C85" s="89">
        <v>5</v>
      </c>
      <c r="D85" s="85"/>
      <c r="E85" s="86"/>
      <c r="F85" s="87"/>
      <c r="G85" s="148">
        <f t="shared" si="2"/>
        <v>0</v>
      </c>
      <c r="H85" s="85"/>
      <c r="I85" s="38"/>
      <c r="L85" s="17" t="str">
        <f t="array" ref="L85">IF($C85&lt;=IF(INDEX($D$15:$D$26,MATCH(INDEX($B:$B,ROW()-$C85+1),$B$15:$B$26,0))=リスト!$O$9,5,INDEX($D$15:$D$26,MATCH(INDEX($B:$B,ROW()-$C85+1),$B$15:$B$26,0))),IF(AND($D85&lt;&gt;"",$E85&lt;&gt;"",$F85&lt;&gt;""),"OK","NG"),"-")</f>
        <v>-</v>
      </c>
      <c r="M85" s="17" t="str">
        <f t="array" ref="M85">IF(AND($C85&lt;=IF(INDEX($D$15:$D$26,MATCH(INDEX($B:$B,ROW()-$C85+1),$B$15:$B$26,0))=リスト!$O$9,5,INDEX($D$15:$D$26,MATCH(INDEX($B:$B,ROW()-$C85+1),$B$15:$B$26,0))),$F85&gt;0),IF(AND($H85&lt;&gt;"",$I85&lt;&gt;""),"OK","NG"),"-")</f>
        <v>-</v>
      </c>
      <c r="N85" s="17" t="str">
        <f t="array" ref="N85">IF($C85&lt;=IF(INDEX($D$15:$D$26,MATCH(INDEX($B:$B,ROW()-$C85+1),$B$15:$B$26,0))=リスト!$O$9,5,INDEX($D$15:$D$26,MATCH(INDEX($B:$B,ROW()-$C85+1),$B$15:$B$26,0))),IF(AND(LEN(SUBSTITUTE(SUBSTITUTE($D85,CHAR(10),""),CHAR(13),""))&lt;=1000,SUMPRODUCT(--ISNUMBER(FIND({"&lt;";"&gt;";"&amp;";"""";"'"},$D85)))=0,LEN(SUBSTITUTE(SUBSTITUTE($H85,CHAR(10),""),CHAR(13),""))&lt;=1000,SUMPRODUCT(--ISNUMBER(FIND({"&lt;";"&gt;";"&amp;";"""";"'"},$H85)))=0,LEN(SUBSTITUTE(SUBSTITUTE($I85,CHAR(10),""),CHAR(13),""))&lt;=300,SUMPRODUCT(--ISNUMBER(FIND({"&lt;";"&gt;";"&amp;";"""";"'"},$I85)))=0,OR($E85="",IF(ISNUMBER($E85),AND($E85=INT($E85),$E85&gt;=0,LEN(TEXT($E85,"0"))&lt;=12),FALSE)),OR($F85="",IF(ISNUMBER($F85),AND($F85=INT($F85),$F85&gt;=0,LEN(TEXT($F85,"0"))&lt;=12),FALSE))),"OK","NG"),"-")</f>
        <v>-</v>
      </c>
      <c r="O85" s="17" t="str">
        <f t="array" ref="O85">IF($C85&lt;=IF(INDEX($D$15:$D$26,MATCH(INDEX($B:$B,ROW()-$C85+1),$B$15:$B$26,0))=リスト!$O$9,5,INDEX($D$15:$D$26,MATCH(INDEX($B:$B,ROW()-$C85+1),$B$15:$B$26,0))),IF(AND(ISNUMBER($E85),ISNUMBER($F85)),IF(AND($E85&gt;=$F85,IF(INDEX($B:$B,ROW()-$C85+1)=$B$31,$F85&gt;=100000,TRUE)),"OK","NG"),"-"),"-")</f>
        <v>-</v>
      </c>
      <c r="P85" s="17" t="str">
        <f t="array" ref="P85">IF($C85&gt;IF(INDEX($D$15:$D$26,MATCH(INDEX($B:$B,ROW()-$C85+1),$B$15:$B$26,0))=リスト!$O$9,5,INDEX($D$15:$D$26,MATCH(INDEX($B:$B,ROW()-$C85+1),$B$15:$B$26,0))),IF(AND($D85="",$E85="",$F85="",$H85="",$I85=""),"OK","NG"),"-")</f>
        <v>OK</v>
      </c>
    </row>
    <row r="86" spans="2:16" ht="70.150000000000006" customHeight="1" x14ac:dyDescent="0.35">
      <c r="B86" s="73" t="s">
        <v>144</v>
      </c>
      <c r="C86" s="89">
        <v>1</v>
      </c>
      <c r="D86" s="75"/>
      <c r="E86" s="76"/>
      <c r="F86" s="77"/>
      <c r="G86" s="147">
        <f t="shared" si="2"/>
        <v>0</v>
      </c>
      <c r="H86" s="75"/>
      <c r="I86" s="35"/>
      <c r="L86" s="17" t="str">
        <f t="array" ref="L86">IF($C86&lt;=IF(INDEX($D$15:$D$26,MATCH(INDEX($B:$B,ROW()-$C86+1),$B$15:$B$26,0))=リスト!$O$9,5,INDEX($D$15:$D$26,MATCH(INDEX($B:$B,ROW()-$C86+1),$B$15:$B$26,0))),IF(AND($D86&lt;&gt;"",$E86&lt;&gt;"",$F86&lt;&gt;""),"OK","NG"),"-")</f>
        <v>-</v>
      </c>
      <c r="M86" s="17" t="str">
        <f t="array" ref="M86">IF(AND($C86&lt;=IF(INDEX($D$15:$D$26,MATCH(INDEX($B:$B,ROW()-$C86+1),$B$15:$B$26,0))=リスト!$O$9,5,INDEX($D$15:$D$26,MATCH(INDEX($B:$B,ROW()-$C86+1),$B$15:$B$26,0))),$F86&gt;0),IF(AND($H86&lt;&gt;"",$I86&lt;&gt;""),"OK","NG"),"-")</f>
        <v>-</v>
      </c>
      <c r="N86" s="17" t="str">
        <f t="array" ref="N86">IF($C86&lt;=IF(INDEX($D$15:$D$26,MATCH(INDEX($B:$B,ROW()-$C86+1),$B$15:$B$26,0))=リスト!$O$9,5,INDEX($D$15:$D$26,MATCH(INDEX($B:$B,ROW()-$C86+1),$B$15:$B$26,0))),IF(AND(LEN(SUBSTITUTE(SUBSTITUTE($D86,CHAR(10),""),CHAR(13),""))&lt;=1000,SUMPRODUCT(--ISNUMBER(FIND({"&lt;";"&gt;";"&amp;";"""";"'"},$D86)))=0,LEN(SUBSTITUTE(SUBSTITUTE($H86,CHAR(10),""),CHAR(13),""))&lt;=1000,SUMPRODUCT(--ISNUMBER(FIND({"&lt;";"&gt;";"&amp;";"""";"'"},$H86)))=0,LEN(SUBSTITUTE(SUBSTITUTE($I86,CHAR(10),""),CHAR(13),""))&lt;=300,SUMPRODUCT(--ISNUMBER(FIND({"&lt;";"&gt;";"&amp;";"""";"'"},$I86)))=0,OR($E86="",IF(ISNUMBER($E86),AND($E86=INT($E86),$E86&gt;=0,LEN(TEXT($E86,"0"))&lt;=12),FALSE)),OR($F86="",IF(ISNUMBER($F86),AND($F86=INT($F86),$F86&gt;=0,LEN(TEXT($F86,"0"))&lt;=12),FALSE))),"OK","NG"),"-")</f>
        <v>-</v>
      </c>
      <c r="O86" s="17" t="str">
        <f t="array" ref="O86">IF($C86&lt;=IF(INDEX($D$15:$D$26,MATCH(INDEX($B:$B,ROW()-$C86+1),$B$15:$B$26,0))=リスト!$O$9,5,INDEX($D$15:$D$26,MATCH(INDEX($B:$B,ROW()-$C86+1),$B$15:$B$26,0))),IF(AND(ISNUMBER($E86),ISNUMBER($F86)),IF(AND($E86&gt;=$F86,IF(INDEX($B:$B,ROW()-$C86+1)=$B$31,$F86&gt;=100000,TRUE)),"OK","NG"),"-"),"-")</f>
        <v>-</v>
      </c>
      <c r="P86" s="17" t="str">
        <f t="array" ref="P86">IF($C86&gt;IF(INDEX($D$15:$D$26,MATCH(INDEX($B:$B,ROW()-$C86+1),$B$15:$B$26,0))=リスト!$O$9,5,INDEX($D$15:$D$26,MATCH(INDEX($B:$B,ROW()-$C86+1),$B$15:$B$26,0))),IF(AND($D86="",$E86="",$F86="",$H86="",$I86=""),"OK","NG"),"-")</f>
        <v>OK</v>
      </c>
    </row>
    <row r="87" spans="2:16" ht="70.150000000000006" customHeight="1" x14ac:dyDescent="0.35">
      <c r="B87" s="90" t="s">
        <v>174</v>
      </c>
      <c r="C87" s="89">
        <v>2</v>
      </c>
      <c r="D87" s="80"/>
      <c r="E87" s="81"/>
      <c r="F87" s="82"/>
      <c r="G87" s="83">
        <f t="shared" si="2"/>
        <v>0</v>
      </c>
      <c r="H87" s="80"/>
      <c r="I87" s="91"/>
      <c r="L87" s="17" t="str">
        <f t="array" ref="L87">IF($C87&lt;=IF(INDEX($D$15:$D$26,MATCH(INDEX($B:$B,ROW()-$C87+1),$B$15:$B$26,0))=リスト!$O$9,5,INDEX($D$15:$D$26,MATCH(INDEX($B:$B,ROW()-$C87+1),$B$15:$B$26,0))),IF(AND($D87&lt;&gt;"",$E87&lt;&gt;"",$F87&lt;&gt;""),"OK","NG"),"-")</f>
        <v>-</v>
      </c>
      <c r="M87" s="17" t="str">
        <f t="array" ref="M87">IF(AND($C87&lt;=IF(INDEX($D$15:$D$26,MATCH(INDEX($B:$B,ROW()-$C87+1),$B$15:$B$26,0))=リスト!$O$9,5,INDEX($D$15:$D$26,MATCH(INDEX($B:$B,ROW()-$C87+1),$B$15:$B$26,0))),$F87&gt;0),IF(AND($H87&lt;&gt;"",$I87&lt;&gt;""),"OK","NG"),"-")</f>
        <v>-</v>
      </c>
      <c r="N87" s="17" t="str">
        <f t="array" ref="N87">IF($C87&lt;=IF(INDEX($D$15:$D$26,MATCH(INDEX($B:$B,ROW()-$C87+1),$B$15:$B$26,0))=リスト!$O$9,5,INDEX($D$15:$D$26,MATCH(INDEX($B:$B,ROW()-$C87+1),$B$15:$B$26,0))),IF(AND(LEN(SUBSTITUTE(SUBSTITUTE($D87,CHAR(10),""),CHAR(13),""))&lt;=1000,SUMPRODUCT(--ISNUMBER(FIND({"&lt;";"&gt;";"&amp;";"""";"'"},$D87)))=0,LEN(SUBSTITUTE(SUBSTITUTE($H87,CHAR(10),""),CHAR(13),""))&lt;=1000,SUMPRODUCT(--ISNUMBER(FIND({"&lt;";"&gt;";"&amp;";"""";"'"},$H87)))=0,LEN(SUBSTITUTE(SUBSTITUTE($I87,CHAR(10),""),CHAR(13),""))&lt;=300,SUMPRODUCT(--ISNUMBER(FIND({"&lt;";"&gt;";"&amp;";"""";"'"},$I87)))=0,OR($E87="",IF(ISNUMBER($E87),AND($E87=INT($E87),$E87&gt;=0,LEN(TEXT($E87,"0"))&lt;=12),FALSE)),OR($F87="",IF(ISNUMBER($F87),AND($F87=INT($F87),$F87&gt;=0,LEN(TEXT($F87,"0"))&lt;=12),FALSE))),"OK","NG"),"-")</f>
        <v>-</v>
      </c>
      <c r="O87" s="17" t="str">
        <f t="array" ref="O87">IF($C87&lt;=IF(INDEX($D$15:$D$26,MATCH(INDEX($B:$B,ROW()-$C87+1),$B$15:$B$26,0))=リスト!$O$9,5,INDEX($D$15:$D$26,MATCH(INDEX($B:$B,ROW()-$C87+1),$B$15:$B$26,0))),IF(AND(ISNUMBER($E87),ISNUMBER($F87)),IF(AND($E87&gt;=$F87,IF(INDEX($B:$B,ROW()-$C87+1)=$B$31,$F87&gt;=100000,TRUE)),"OK","NG"),"-"),"-")</f>
        <v>-</v>
      </c>
      <c r="P87" s="17" t="str">
        <f t="array" ref="P87">IF($C87&gt;IF(INDEX($D$15:$D$26,MATCH(INDEX($B:$B,ROW()-$C87+1),$B$15:$B$26,0))=リスト!$O$9,5,INDEX($D$15:$D$26,MATCH(INDEX($B:$B,ROW()-$C87+1),$B$15:$B$26,0))),IF(AND($D87="",$E87="",$F87="",$H87="",$I87=""),"OK","NG"),"-")</f>
        <v>OK</v>
      </c>
    </row>
    <row r="88" spans="2:16" ht="70.150000000000006" customHeight="1" x14ac:dyDescent="0.35">
      <c r="B88" s="79"/>
      <c r="C88" s="89">
        <v>3</v>
      </c>
      <c r="D88" s="80"/>
      <c r="E88" s="81"/>
      <c r="F88" s="82"/>
      <c r="G88" s="83">
        <f t="shared" si="2"/>
        <v>0</v>
      </c>
      <c r="H88" s="80"/>
      <c r="I88" s="91"/>
      <c r="L88" s="17" t="str">
        <f t="array" ref="L88">IF($C88&lt;=IF(INDEX($D$15:$D$26,MATCH(INDEX($B:$B,ROW()-$C88+1),$B$15:$B$26,0))=リスト!$O$9,5,INDEX($D$15:$D$26,MATCH(INDEX($B:$B,ROW()-$C88+1),$B$15:$B$26,0))),IF(AND($D88&lt;&gt;"",$E88&lt;&gt;"",$F88&lt;&gt;""),"OK","NG"),"-")</f>
        <v>-</v>
      </c>
      <c r="M88" s="17" t="str">
        <f t="array" ref="M88">IF(AND($C88&lt;=IF(INDEX($D$15:$D$26,MATCH(INDEX($B:$B,ROW()-$C88+1),$B$15:$B$26,0))=リスト!$O$9,5,INDEX($D$15:$D$26,MATCH(INDEX($B:$B,ROW()-$C88+1),$B$15:$B$26,0))),$F88&gt;0),IF(AND($H88&lt;&gt;"",$I88&lt;&gt;""),"OK","NG"),"-")</f>
        <v>-</v>
      </c>
      <c r="N88" s="17" t="str">
        <f t="array" ref="N88">IF($C88&lt;=IF(INDEX($D$15:$D$26,MATCH(INDEX($B:$B,ROW()-$C88+1),$B$15:$B$26,0))=リスト!$O$9,5,INDEX($D$15:$D$26,MATCH(INDEX($B:$B,ROW()-$C88+1),$B$15:$B$26,0))),IF(AND(LEN(SUBSTITUTE(SUBSTITUTE($D88,CHAR(10),""),CHAR(13),""))&lt;=1000,SUMPRODUCT(--ISNUMBER(FIND({"&lt;";"&gt;";"&amp;";"""";"'"},$D88)))=0,LEN(SUBSTITUTE(SUBSTITUTE($H88,CHAR(10),""),CHAR(13),""))&lt;=1000,SUMPRODUCT(--ISNUMBER(FIND({"&lt;";"&gt;";"&amp;";"""";"'"},$H88)))=0,LEN(SUBSTITUTE(SUBSTITUTE($I88,CHAR(10),""),CHAR(13),""))&lt;=300,SUMPRODUCT(--ISNUMBER(FIND({"&lt;";"&gt;";"&amp;";"""";"'"},$I88)))=0,OR($E88="",IF(ISNUMBER($E88),AND($E88=INT($E88),$E88&gt;=0,LEN(TEXT($E88,"0"))&lt;=12),FALSE)),OR($F88="",IF(ISNUMBER($F88),AND($F88=INT($F88),$F88&gt;=0,LEN(TEXT($F88,"0"))&lt;=12),FALSE))),"OK","NG"),"-")</f>
        <v>-</v>
      </c>
      <c r="O88" s="17" t="str">
        <f t="array" ref="O88">IF($C88&lt;=IF(INDEX($D$15:$D$26,MATCH(INDEX($B:$B,ROW()-$C88+1),$B$15:$B$26,0))=リスト!$O$9,5,INDEX($D$15:$D$26,MATCH(INDEX($B:$B,ROW()-$C88+1),$B$15:$B$26,0))),IF(AND(ISNUMBER($E88),ISNUMBER($F88)),IF(AND($E88&gt;=$F88,IF(INDEX($B:$B,ROW()-$C88+1)=$B$31,$F88&gt;=100000,TRUE)),"OK","NG"),"-"),"-")</f>
        <v>-</v>
      </c>
      <c r="P88" s="17" t="str">
        <f t="array" ref="P88">IF($C88&gt;IF(INDEX($D$15:$D$26,MATCH(INDEX($B:$B,ROW()-$C88+1),$B$15:$B$26,0))=リスト!$O$9,5,INDEX($D$15:$D$26,MATCH(INDEX($B:$B,ROW()-$C88+1),$B$15:$B$26,0))),IF(AND($D88="",$E88="",$F88="",$H88="",$I88=""),"OK","NG"),"-")</f>
        <v>OK</v>
      </c>
    </row>
    <row r="89" spans="2:16" ht="70.150000000000006" customHeight="1" x14ac:dyDescent="0.35">
      <c r="B89" s="79"/>
      <c r="C89" s="89">
        <v>4</v>
      </c>
      <c r="D89" s="80"/>
      <c r="E89" s="81"/>
      <c r="F89" s="82"/>
      <c r="G89" s="83">
        <f t="shared" si="2"/>
        <v>0</v>
      </c>
      <c r="H89" s="80"/>
      <c r="I89" s="91"/>
      <c r="L89" s="17" t="str">
        <f t="array" ref="L89">IF($C89&lt;=IF(INDEX($D$15:$D$26,MATCH(INDEX($B:$B,ROW()-$C89+1),$B$15:$B$26,0))=リスト!$O$9,5,INDEX($D$15:$D$26,MATCH(INDEX($B:$B,ROW()-$C89+1),$B$15:$B$26,0))),IF(AND($D89&lt;&gt;"",$E89&lt;&gt;"",$F89&lt;&gt;""),"OK","NG"),"-")</f>
        <v>-</v>
      </c>
      <c r="M89" s="17" t="str">
        <f t="array" ref="M89">IF(AND($C89&lt;=IF(INDEX($D$15:$D$26,MATCH(INDEX($B:$B,ROW()-$C89+1),$B$15:$B$26,0))=リスト!$O$9,5,INDEX($D$15:$D$26,MATCH(INDEX($B:$B,ROW()-$C89+1),$B$15:$B$26,0))),$F89&gt;0),IF(AND($H89&lt;&gt;"",$I89&lt;&gt;""),"OK","NG"),"-")</f>
        <v>-</v>
      </c>
      <c r="N89" s="17" t="str">
        <f t="array" ref="N89">IF($C89&lt;=IF(INDEX($D$15:$D$26,MATCH(INDEX($B:$B,ROW()-$C89+1),$B$15:$B$26,0))=リスト!$O$9,5,INDEX($D$15:$D$26,MATCH(INDEX($B:$B,ROW()-$C89+1),$B$15:$B$26,0))),IF(AND(LEN(SUBSTITUTE(SUBSTITUTE($D89,CHAR(10),""),CHAR(13),""))&lt;=1000,SUMPRODUCT(--ISNUMBER(FIND({"&lt;";"&gt;";"&amp;";"""";"'"},$D89)))=0,LEN(SUBSTITUTE(SUBSTITUTE($H89,CHAR(10),""),CHAR(13),""))&lt;=1000,SUMPRODUCT(--ISNUMBER(FIND({"&lt;";"&gt;";"&amp;";"""";"'"},$H89)))=0,LEN(SUBSTITUTE(SUBSTITUTE($I89,CHAR(10),""),CHAR(13),""))&lt;=300,SUMPRODUCT(--ISNUMBER(FIND({"&lt;";"&gt;";"&amp;";"""";"'"},$I89)))=0,OR($E89="",IF(ISNUMBER($E89),AND($E89=INT($E89),$E89&gt;=0,LEN(TEXT($E89,"0"))&lt;=12),FALSE)),OR($F89="",IF(ISNUMBER($F89),AND($F89=INT($F89),$F89&gt;=0,LEN(TEXT($F89,"0"))&lt;=12),FALSE))),"OK","NG"),"-")</f>
        <v>-</v>
      </c>
      <c r="O89" s="17" t="str">
        <f t="array" ref="O89">IF($C89&lt;=IF(INDEX($D$15:$D$26,MATCH(INDEX($B:$B,ROW()-$C89+1),$B$15:$B$26,0))=リスト!$O$9,5,INDEX($D$15:$D$26,MATCH(INDEX($B:$B,ROW()-$C89+1),$B$15:$B$26,0))),IF(AND(ISNUMBER($E89),ISNUMBER($F89)),IF(AND($E89&gt;=$F89,IF(INDEX($B:$B,ROW()-$C89+1)=$B$31,$F89&gt;=100000,TRUE)),"OK","NG"),"-"),"-")</f>
        <v>-</v>
      </c>
      <c r="P89" s="17" t="str">
        <f t="array" ref="P89">IF($C89&gt;IF(INDEX($D$15:$D$26,MATCH(INDEX($B:$B,ROW()-$C89+1),$B$15:$B$26,0))=リスト!$O$9,5,INDEX($D$15:$D$26,MATCH(INDEX($B:$B,ROW()-$C89+1),$B$15:$B$26,0))),IF(AND($D89="",$E89="",$F89="",$H89="",$I89=""),"OK","NG"),"-")</f>
        <v>OK</v>
      </c>
    </row>
    <row r="90" spans="2:16" ht="70.150000000000006" customHeight="1" x14ac:dyDescent="0.35">
      <c r="B90" s="84"/>
      <c r="C90" s="89">
        <v>5</v>
      </c>
      <c r="D90" s="85"/>
      <c r="E90" s="86"/>
      <c r="F90" s="87"/>
      <c r="G90" s="148">
        <f t="shared" si="2"/>
        <v>0</v>
      </c>
      <c r="H90" s="85"/>
      <c r="I90" s="38"/>
      <c r="L90" s="17" t="str">
        <f t="array" ref="L90">IF($C90&lt;=IF(INDEX($D$15:$D$26,MATCH(INDEX($B:$B,ROW()-$C90+1),$B$15:$B$26,0))=リスト!$O$9,5,INDEX($D$15:$D$26,MATCH(INDEX($B:$B,ROW()-$C90+1),$B$15:$B$26,0))),IF(AND($D90&lt;&gt;"",$E90&lt;&gt;"",$F90&lt;&gt;""),"OK","NG"),"-")</f>
        <v>-</v>
      </c>
      <c r="M90" s="17" t="str">
        <f t="array" ref="M90">IF(AND($C90&lt;=IF(INDEX($D$15:$D$26,MATCH(INDEX($B:$B,ROW()-$C90+1),$B$15:$B$26,0))=リスト!$O$9,5,INDEX($D$15:$D$26,MATCH(INDEX($B:$B,ROW()-$C90+1),$B$15:$B$26,0))),$F90&gt;0),IF(AND($H90&lt;&gt;"",$I90&lt;&gt;""),"OK","NG"),"-")</f>
        <v>-</v>
      </c>
      <c r="N90" s="17" t="str">
        <f t="array" ref="N90">IF($C90&lt;=IF(INDEX($D$15:$D$26,MATCH(INDEX($B:$B,ROW()-$C90+1),$B$15:$B$26,0))=リスト!$O$9,5,INDEX($D$15:$D$26,MATCH(INDEX($B:$B,ROW()-$C90+1),$B$15:$B$26,0))),IF(AND(LEN(SUBSTITUTE(SUBSTITUTE($D90,CHAR(10),""),CHAR(13),""))&lt;=1000,SUMPRODUCT(--ISNUMBER(FIND({"&lt;";"&gt;";"&amp;";"""";"'"},$D90)))=0,LEN(SUBSTITUTE(SUBSTITUTE($H90,CHAR(10),""),CHAR(13),""))&lt;=1000,SUMPRODUCT(--ISNUMBER(FIND({"&lt;";"&gt;";"&amp;";"""";"'"},$H90)))=0,LEN(SUBSTITUTE(SUBSTITUTE($I90,CHAR(10),""),CHAR(13),""))&lt;=300,SUMPRODUCT(--ISNUMBER(FIND({"&lt;";"&gt;";"&amp;";"""";"'"},$I90)))=0,OR($E90="",IF(ISNUMBER($E90),AND($E90=INT($E90),$E90&gt;=0,LEN(TEXT($E90,"0"))&lt;=12),FALSE)),OR($F90="",IF(ISNUMBER($F90),AND($F90=INT($F90),$F90&gt;=0,LEN(TEXT($F90,"0"))&lt;=12),FALSE))),"OK","NG"),"-")</f>
        <v>-</v>
      </c>
      <c r="O90" s="17" t="str">
        <f t="array" ref="O90">IF($C90&lt;=IF(INDEX($D$15:$D$26,MATCH(INDEX($B:$B,ROW()-$C90+1),$B$15:$B$26,0))=リスト!$O$9,5,INDEX($D$15:$D$26,MATCH(INDEX($B:$B,ROW()-$C90+1),$B$15:$B$26,0))),IF(AND(ISNUMBER($E90),ISNUMBER($F90)),IF(AND($E90&gt;=$F90,IF(INDEX($B:$B,ROW()-$C90+1)=$B$31,$F90&gt;=100000,TRUE)),"OK","NG"),"-"),"-")</f>
        <v>-</v>
      </c>
      <c r="P90" s="17" t="str">
        <f t="array" ref="P90">IF($C90&gt;IF(INDEX($D$15:$D$26,MATCH(INDEX($B:$B,ROW()-$C90+1),$B$15:$B$26,0))=リスト!$O$9,5,INDEX($D$15:$D$26,MATCH(INDEX($B:$B,ROW()-$C90+1),$B$15:$B$26,0))),IF(AND($D90="",$E90="",$F90="",$H90="",$I90=""),"OK","NG"),"-")</f>
        <v>OK</v>
      </c>
    </row>
  </sheetData>
  <phoneticPr fontId="25"/>
  <conditionalFormatting sqref="D36:I40">
    <cfRule type="expression" dxfId="124" priority="80">
      <formula>OR($D$16=0,$D$16="")</formula>
    </cfRule>
  </conditionalFormatting>
  <conditionalFormatting sqref="D37:I40">
    <cfRule type="expression" dxfId="123" priority="79">
      <formula>$D$16=1</formula>
    </cfRule>
  </conditionalFormatting>
  <conditionalFormatting sqref="D38:I40">
    <cfRule type="expression" dxfId="122" priority="78">
      <formula>$D$16=2</formula>
    </cfRule>
  </conditionalFormatting>
  <conditionalFormatting sqref="D39:I40">
    <cfRule type="expression" dxfId="121" priority="77">
      <formula>$D$16=3</formula>
    </cfRule>
  </conditionalFormatting>
  <conditionalFormatting sqref="D40:I40">
    <cfRule type="expression" dxfId="120" priority="76">
      <formula>$D$16=4</formula>
    </cfRule>
  </conditionalFormatting>
  <conditionalFormatting sqref="D41:I45">
    <cfRule type="expression" dxfId="119" priority="75">
      <formula>OR($D$17=0,$D$17="")</formula>
    </cfRule>
  </conditionalFormatting>
  <conditionalFormatting sqref="D42:I45">
    <cfRule type="expression" dxfId="118" priority="74">
      <formula>$D$17=1</formula>
    </cfRule>
  </conditionalFormatting>
  <conditionalFormatting sqref="D43:I45">
    <cfRule type="expression" dxfId="117" priority="73">
      <formula>$D$17=2</formula>
    </cfRule>
  </conditionalFormatting>
  <conditionalFormatting sqref="D44:I45">
    <cfRule type="expression" dxfId="116" priority="72">
      <formula>$D$17=3</formula>
    </cfRule>
  </conditionalFormatting>
  <conditionalFormatting sqref="D45:I45">
    <cfRule type="expression" dxfId="115" priority="71">
      <formula>$D$17=4</formula>
    </cfRule>
  </conditionalFormatting>
  <conditionalFormatting sqref="D46:I50">
    <cfRule type="expression" dxfId="114" priority="65">
      <formula>OR($D$18=0,$D$18="")</formula>
    </cfRule>
  </conditionalFormatting>
  <conditionalFormatting sqref="D47:I50">
    <cfRule type="expression" dxfId="113" priority="64">
      <formula>$D$18=1</formula>
    </cfRule>
  </conditionalFormatting>
  <conditionalFormatting sqref="D48:I50">
    <cfRule type="expression" dxfId="112" priority="63">
      <formula>$D$18=2</formula>
    </cfRule>
  </conditionalFormatting>
  <conditionalFormatting sqref="D49:I50">
    <cfRule type="expression" dxfId="111" priority="62">
      <formula>$D$18=3</formula>
    </cfRule>
  </conditionalFormatting>
  <conditionalFormatting sqref="D50:I50">
    <cfRule type="expression" dxfId="110" priority="61">
      <formula>$D$18=4</formula>
    </cfRule>
  </conditionalFormatting>
  <conditionalFormatting sqref="D51:I55">
    <cfRule type="expression" dxfId="109" priority="60">
      <formula>OR($D$19=0,$D$19="")</formula>
    </cfRule>
  </conditionalFormatting>
  <conditionalFormatting sqref="D52:I55">
    <cfRule type="expression" dxfId="108" priority="59">
      <formula>$D$19=1</formula>
    </cfRule>
  </conditionalFormatting>
  <conditionalFormatting sqref="D53:I55">
    <cfRule type="expression" dxfId="107" priority="58">
      <formula>$D$19=2</formula>
    </cfRule>
  </conditionalFormatting>
  <conditionalFormatting sqref="D54:I55">
    <cfRule type="expression" dxfId="106" priority="57">
      <formula>$D$19=3</formula>
    </cfRule>
  </conditionalFormatting>
  <conditionalFormatting sqref="D55:I55">
    <cfRule type="expression" dxfId="105" priority="56">
      <formula>$D$19=4</formula>
    </cfRule>
  </conditionalFormatting>
  <conditionalFormatting sqref="D56:I60">
    <cfRule type="expression" dxfId="104" priority="55">
      <formula>OR($D$20=0,$D$20="")</formula>
    </cfRule>
  </conditionalFormatting>
  <conditionalFormatting sqref="D57:I60">
    <cfRule type="expression" dxfId="103" priority="54">
      <formula>$D$20=1</formula>
    </cfRule>
  </conditionalFormatting>
  <conditionalFormatting sqref="D58:I60">
    <cfRule type="expression" dxfId="102" priority="53">
      <formula>$D$20=2</formula>
    </cfRule>
  </conditionalFormatting>
  <conditionalFormatting sqref="D59:I60">
    <cfRule type="expression" dxfId="101" priority="52">
      <formula>$D$20=3</formula>
    </cfRule>
  </conditionalFormatting>
  <conditionalFormatting sqref="D60:I60">
    <cfRule type="expression" dxfId="100" priority="51">
      <formula>$D$20=4</formula>
    </cfRule>
  </conditionalFormatting>
  <conditionalFormatting sqref="D61:I65">
    <cfRule type="expression" dxfId="99" priority="50">
      <formula>OR($D$21=0,$D$21="")</formula>
    </cfRule>
  </conditionalFormatting>
  <conditionalFormatting sqref="D62:I65">
    <cfRule type="expression" dxfId="98" priority="49">
      <formula>$D$21=1</formula>
    </cfRule>
  </conditionalFormatting>
  <conditionalFormatting sqref="D63:I65">
    <cfRule type="expression" dxfId="97" priority="48">
      <formula>$D$21=2</formula>
    </cfRule>
  </conditionalFormatting>
  <conditionalFormatting sqref="D64:I65">
    <cfRule type="expression" dxfId="96" priority="47">
      <formula>$D$21=3</formula>
    </cfRule>
  </conditionalFormatting>
  <conditionalFormatting sqref="D65:I65">
    <cfRule type="expression" dxfId="95" priority="46">
      <formula>$D$21=4</formula>
    </cfRule>
  </conditionalFormatting>
  <conditionalFormatting sqref="D66:I70">
    <cfRule type="expression" dxfId="94" priority="45">
      <formula>OR($D$22=0,$D$22="")</formula>
    </cfRule>
  </conditionalFormatting>
  <conditionalFormatting sqref="D67:I70">
    <cfRule type="expression" dxfId="93" priority="44">
      <formula>$D$22=1</formula>
    </cfRule>
  </conditionalFormatting>
  <conditionalFormatting sqref="D68:I70">
    <cfRule type="expression" dxfId="92" priority="43">
      <formula>$D$22=2</formula>
    </cfRule>
  </conditionalFormatting>
  <conditionalFormatting sqref="D69:I70">
    <cfRule type="expression" dxfId="91" priority="42">
      <formula>$D$22=3</formula>
    </cfRule>
  </conditionalFormatting>
  <conditionalFormatting sqref="D70:I70">
    <cfRule type="expression" dxfId="90" priority="41">
      <formula>$D$22=4</formula>
    </cfRule>
  </conditionalFormatting>
  <conditionalFormatting sqref="D71:I75">
    <cfRule type="expression" dxfId="89" priority="40">
      <formula>OR($D$23=0,$D$23="")</formula>
    </cfRule>
  </conditionalFormatting>
  <conditionalFormatting sqref="D72:I75">
    <cfRule type="expression" dxfId="88" priority="39">
      <formula>$D$23=1</formula>
    </cfRule>
  </conditionalFormatting>
  <conditionalFormatting sqref="D73:I75">
    <cfRule type="expression" dxfId="87" priority="38">
      <formula>$D$23=2</formula>
    </cfRule>
  </conditionalFormatting>
  <conditionalFormatting sqref="D74:I75">
    <cfRule type="expression" dxfId="86" priority="37">
      <formula>$D$23=3</formula>
    </cfRule>
  </conditionalFormatting>
  <conditionalFormatting sqref="D75:I75">
    <cfRule type="expression" dxfId="85" priority="36">
      <formula>$D$23=4</formula>
    </cfRule>
  </conditionalFormatting>
  <conditionalFormatting sqref="D76:I80">
    <cfRule type="expression" dxfId="84" priority="35">
      <formula>OR($D$24=0,$D$24="")</formula>
    </cfRule>
  </conditionalFormatting>
  <conditionalFormatting sqref="D77:I80">
    <cfRule type="expression" dxfId="83" priority="34">
      <formula>$D$24=1</formula>
    </cfRule>
  </conditionalFormatting>
  <conditionalFormatting sqref="D78:I80">
    <cfRule type="expression" dxfId="82" priority="33">
      <formula>$D$24=2</formula>
    </cfRule>
  </conditionalFormatting>
  <conditionalFormatting sqref="D79:I80">
    <cfRule type="expression" dxfId="81" priority="32">
      <formula>$D$24=3</formula>
    </cfRule>
  </conditionalFormatting>
  <conditionalFormatting sqref="D80:I80">
    <cfRule type="expression" dxfId="80" priority="31">
      <formula>$D$24=4</formula>
    </cfRule>
  </conditionalFormatting>
  <conditionalFormatting sqref="D81:I85">
    <cfRule type="expression" dxfId="79" priority="30">
      <formula>OR($D$25=0,$D$25="")</formula>
    </cfRule>
  </conditionalFormatting>
  <conditionalFormatting sqref="D82:I85">
    <cfRule type="expression" dxfId="78" priority="29">
      <formula>$D$25=1</formula>
    </cfRule>
  </conditionalFormatting>
  <conditionalFormatting sqref="D83:I85">
    <cfRule type="expression" dxfId="77" priority="28">
      <formula>$D$25=2</formula>
    </cfRule>
  </conditionalFormatting>
  <conditionalFormatting sqref="D84:I85">
    <cfRule type="expression" dxfId="76" priority="27">
      <formula>$D$25=3</formula>
    </cfRule>
  </conditionalFormatting>
  <conditionalFormatting sqref="D85:I85">
    <cfRule type="expression" dxfId="75" priority="26">
      <formula>$D$25=4</formula>
    </cfRule>
  </conditionalFormatting>
  <conditionalFormatting sqref="D86:I90">
    <cfRule type="expression" dxfId="74" priority="25">
      <formula>OR($D$26=0,$D$26="")</formula>
    </cfRule>
  </conditionalFormatting>
  <conditionalFormatting sqref="D87:I90">
    <cfRule type="expression" dxfId="73" priority="24">
      <formula>$D$26=1</formula>
    </cfRule>
  </conditionalFormatting>
  <conditionalFormatting sqref="D88:I90">
    <cfRule type="expression" dxfId="72" priority="23">
      <formula>$D$26=2</formula>
    </cfRule>
  </conditionalFormatting>
  <conditionalFormatting sqref="D89:I90">
    <cfRule type="expression" dxfId="71" priority="22">
      <formula>$D$26=3</formula>
    </cfRule>
  </conditionalFormatting>
  <conditionalFormatting sqref="D90:I90">
    <cfRule type="expression" dxfId="70" priority="21">
      <formula>$D$26=4</formula>
    </cfRule>
  </conditionalFormatting>
  <conditionalFormatting sqref="D31:J35">
    <cfRule type="expression" dxfId="69" priority="217">
      <formula>OR($D$15=0,$D$15="")</formula>
    </cfRule>
  </conditionalFormatting>
  <conditionalFormatting sqref="D32:J35">
    <cfRule type="expression" dxfId="68" priority="215">
      <formula>$D$15=1</formula>
    </cfRule>
  </conditionalFormatting>
  <conditionalFormatting sqref="D33:J35">
    <cfRule type="expression" dxfId="67" priority="213">
      <formula>$D$15=2</formula>
    </cfRule>
  </conditionalFormatting>
  <conditionalFormatting sqref="D34:J35">
    <cfRule type="expression" dxfId="66" priority="211">
      <formula>$D$15=3</formula>
    </cfRule>
  </conditionalFormatting>
  <conditionalFormatting sqref="D35:J35">
    <cfRule type="expression" dxfId="65" priority="199">
      <formula>$D$15=4</formula>
    </cfRule>
  </conditionalFormatting>
  <conditionalFormatting sqref="J7">
    <cfRule type="expression" dxfId="64" priority="15">
      <formula>$J$7="NG"</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P16"/>
  <sheetViews>
    <sheetView zoomScale="70" zoomScaleNormal="70" workbookViewId="0"/>
  </sheetViews>
  <sheetFormatPr defaultColWidth="8.85546875" defaultRowHeight="22" x14ac:dyDescent="0.35"/>
  <cols>
    <col min="1" max="1" width="2.35546875" style="15" customWidth="1"/>
    <col min="2" max="2" width="35.640625" style="15" customWidth="1"/>
    <col min="3" max="3" width="25.640625" style="15" customWidth="1"/>
    <col min="4" max="4" width="50.640625" style="15" customWidth="1"/>
    <col min="5" max="5" width="9.5703125" style="15" customWidth="1"/>
    <col min="6" max="6" width="35.640625" style="15" customWidth="1"/>
    <col min="7" max="7" width="25.640625" style="15" customWidth="1"/>
    <col min="8" max="8" width="50.640625" style="15" customWidth="1"/>
    <col min="9" max="9" width="2.35546875" style="15" customWidth="1"/>
    <col min="10" max="10" width="43.35546875" style="15" customWidth="1"/>
    <col min="11" max="11" width="2.35546875" style="15" customWidth="1"/>
    <col min="12" max="16384" width="8.85546875" style="17"/>
  </cols>
  <sheetData>
    <row r="2" spans="1:16" s="15" customFormat="1" ht="30" customHeight="1" x14ac:dyDescent="0.35">
      <c r="B2" s="18" t="s">
        <v>175</v>
      </c>
      <c r="C2" s="19"/>
      <c r="D2" s="20"/>
      <c r="F2" s="21" t="s">
        <v>764</v>
      </c>
      <c r="G2" s="22"/>
      <c r="H2" s="23"/>
      <c r="J2" s="43" t="s">
        <v>118</v>
      </c>
      <c r="L2" s="17"/>
      <c r="M2" s="17"/>
      <c r="N2" s="17"/>
      <c r="O2" s="17"/>
    </row>
    <row r="3" spans="1:16" ht="30" customHeight="1" x14ac:dyDescent="0.35">
      <c r="B3" s="24" t="s">
        <v>176</v>
      </c>
      <c r="C3" s="25" t="s">
        <v>177</v>
      </c>
      <c r="D3" s="24" t="s">
        <v>178</v>
      </c>
      <c r="F3" s="24" t="s">
        <v>176</v>
      </c>
      <c r="G3" s="25" t="s">
        <v>177</v>
      </c>
      <c r="H3" s="24" t="s">
        <v>178</v>
      </c>
      <c r="J3" s="44" t="str">
        <f>IF(COUNTIF(L4:P8,"NG")&gt;0,"NG","OK")</f>
        <v>OK</v>
      </c>
      <c r="L3" s="17" t="s">
        <v>107</v>
      </c>
      <c r="N3" s="17" t="s">
        <v>108</v>
      </c>
      <c r="P3" s="17" t="s">
        <v>132</v>
      </c>
    </row>
    <row r="4" spans="1:16" ht="56.25" customHeight="1" x14ac:dyDescent="0.35">
      <c r="B4" s="26" t="s">
        <v>179</v>
      </c>
      <c r="C4" s="27">
        <f>補助対象予定経費!E27-C5</f>
        <v>9060000</v>
      </c>
      <c r="D4" s="28" t="s">
        <v>180</v>
      </c>
      <c r="F4" s="26" t="s">
        <v>179</v>
      </c>
      <c r="G4" s="29">
        <v>0</v>
      </c>
      <c r="H4" s="30" t="s">
        <v>180</v>
      </c>
      <c r="J4" s="45" t="str">
        <f>IF($J$3="NG","※「はじめに」シートの3.②.❸をご確認の上、入力内容に誤りがないかをご確認ください。","")</f>
        <v/>
      </c>
      <c r="L4" s="17" t="str">
        <f>IF(C4="","NG","OK")</f>
        <v>OK</v>
      </c>
      <c r="M4" s="17" t="str">
        <f>IF(G4="","NG","OK")</f>
        <v>OK</v>
      </c>
      <c r="N4" s="17" t="str">
        <f>IF(OR($C4="",IF(ISNUMBER($C4),AND($C4=INT($C4),$C4&gt;=0,LEN(TEXT($C4,"0"))&lt;=12),FALSE)),"OK","NG")</f>
        <v>OK</v>
      </c>
      <c r="O4" s="17" t="str">
        <f>IF(OR($G4="",IF(ISNUMBER($G4),AND($G4=INT($G4),$G4&gt;=0,LEN(TEXT($G4,"0"))&lt;=12),FALSE)),"OK","NG")</f>
        <v>OK</v>
      </c>
      <c r="P4" s="17" t="str">
        <f>IF($C$5=補助対象予定経費!$G$27,"OK","NG")</f>
        <v>OK</v>
      </c>
    </row>
    <row r="5" spans="1:16" ht="56.25" customHeight="1" x14ac:dyDescent="0.35">
      <c r="B5" s="31" t="s">
        <v>181</v>
      </c>
      <c r="C5" s="32">
        <f>補助対象予定経費!G27</f>
        <v>7550000</v>
      </c>
      <c r="D5" s="33"/>
      <c r="F5" s="26" t="s">
        <v>182</v>
      </c>
      <c r="G5" s="34">
        <f>C5</f>
        <v>7550000</v>
      </c>
      <c r="H5" s="35" t="s">
        <v>765</v>
      </c>
      <c r="L5" s="17" t="s">
        <v>111</v>
      </c>
      <c r="M5" s="17" t="str">
        <f>IF(OR(G5="",G5=0),"OK",IF(H5="","NG","OK"))</f>
        <v>OK</v>
      </c>
      <c r="N5" s="17" t="str">
        <f>IF(OR($C5="",IF(ISNUMBER($C5),AND($C5=INT($C5),$C5&gt;=0,LEN(TEXT($C5,"0"))&lt;=12),FALSE)),"OK","NG")</f>
        <v>OK</v>
      </c>
      <c r="O5" s="17" t="str">
        <f t="array" ref="O5">IF(AND(OR($G5="",IF(ISNUMBER($G5),AND($G5=INT($G5),$G5&gt;=0,LEN(TEXT($G5,"0"))&lt;=12),FALSE)),LEN(SUBSTITUTE(SUBSTITUTE($H5,CHAR(10),""),CHAR(13),""))&lt;=1000,SUMPRODUCT(--ISNUMBER(FIND({"&lt;";"&gt;";"&amp;";"""";"'"},$H5)))=0),"OK","NG")</f>
        <v>OK</v>
      </c>
    </row>
    <row r="6" spans="1:16" ht="56.25" customHeight="1" x14ac:dyDescent="0.35">
      <c r="B6" s="26" t="s">
        <v>182</v>
      </c>
      <c r="C6" s="36">
        <v>0</v>
      </c>
      <c r="D6" s="35"/>
      <c r="F6" s="26" t="s">
        <v>183</v>
      </c>
      <c r="G6" s="37">
        <v>0</v>
      </c>
      <c r="H6" s="38"/>
      <c r="L6" s="17" t="str">
        <f>IF(OR(C6="",C6=0),"OK",IF(D6="","NG","OK"))</f>
        <v>OK</v>
      </c>
      <c r="M6" s="17" t="str">
        <f>IF(OR(G6="",G6=0),"OK",IF(H6="","NG","OK"))</f>
        <v>OK</v>
      </c>
      <c r="N6" s="17" t="str">
        <f t="array" ref="N6">IF(AND(OR($C6="",IF(ISNUMBER($C6),AND($C6=INT($C6),$C6&gt;=0,LEN(TEXT($C6,"0"))&lt;=12),FALSE)),LEN(SUBSTITUTE(SUBSTITUTE($D6,CHAR(10),""),CHAR(13),""))&lt;=1000,SUMPRODUCT(--ISNUMBER(FIND({"&lt;";"&gt;";"&amp;";"""";"'"},$D6)))=0),"OK","NG")</f>
        <v>OK</v>
      </c>
      <c r="O6" s="17" t="str">
        <f t="array" ref="O6">IF(AND(OR($G6="",IF(ISNUMBER($G6),AND($G6=INT($G6),$G6&gt;=0,LEN(TEXT($G6,"0"))&lt;=12),FALSE)),LEN(SUBSTITUTE(SUBSTITUTE($H6,CHAR(10),""),CHAR(13),""))&lt;=1000,SUMPRODUCT(--ISNUMBER(FIND({"&lt;";"&gt;";"&amp;";"""";"'"},$H6)))=0),"OK","NG")</f>
        <v>OK</v>
      </c>
    </row>
    <row r="7" spans="1:16" ht="56.25" customHeight="1" x14ac:dyDescent="0.35">
      <c r="B7" s="26" t="s">
        <v>183</v>
      </c>
      <c r="C7" s="39">
        <v>0</v>
      </c>
      <c r="D7" s="38"/>
      <c r="F7" s="31" t="s">
        <v>184</v>
      </c>
      <c r="G7" s="40">
        <f>SUM(G4:G6)</f>
        <v>7550000</v>
      </c>
      <c r="H7" s="41"/>
      <c r="L7" s="17" t="str">
        <f>IF(OR(C7="",C7=0),"OK",IF(D7="","NG","OK"))</f>
        <v>OK</v>
      </c>
      <c r="M7" s="17" t="s">
        <v>111</v>
      </c>
      <c r="N7" s="17" t="str">
        <f t="array" ref="N7">IF(AND(OR($C7="",IF(ISNUMBER($C7),AND($C7=INT($C7),$C7&gt;=0,LEN(TEXT($C7,"0"))&lt;=12),FALSE)),LEN(SUBSTITUTE(SUBSTITUTE($D7,CHAR(10),""),CHAR(13),""))&lt;=1000,SUMPRODUCT(--ISNUMBER(FIND({"&lt;";"&gt;";"&amp;";"""";"'"},$D7)))=0),"OK","NG")</f>
        <v>OK</v>
      </c>
      <c r="O7" s="17" t="str">
        <f>IF(OR($G7="",IF(ISNUMBER($G7),AND($G7=INT($G7),$G7&gt;=0,LEN(TEXT($G7,"0"))&lt;=12),FALSE)),"OK","NG")</f>
        <v>OK</v>
      </c>
    </row>
    <row r="8" spans="1:16" ht="56.25" customHeight="1" x14ac:dyDescent="0.35">
      <c r="B8" s="31" t="s">
        <v>184</v>
      </c>
      <c r="C8" s="40">
        <f>SUM(C4:C7)</f>
        <v>16610000</v>
      </c>
      <c r="D8" s="41"/>
      <c r="H8" s="42"/>
      <c r="L8" s="17" t="s">
        <v>111</v>
      </c>
      <c r="N8" s="17" t="str">
        <f>IF(OR($C8="",IF(ISNUMBER($C8),AND($C8=INT($C8),$C8&gt;=0,LEN(TEXT($C8,"0"))&lt;=12),FALSE)),"OK","NG")</f>
        <v>OK</v>
      </c>
    </row>
    <row r="9" spans="1:16" s="15" customFormat="1" x14ac:dyDescent="0.35">
      <c r="L9" s="17"/>
      <c r="M9" s="17"/>
      <c r="N9" s="17"/>
      <c r="O9" s="17"/>
    </row>
    <row r="10" spans="1:16" s="16" customFormat="1" ht="80.150000000000006" customHeight="1" x14ac:dyDescent="0.35">
      <c r="A10" s="42"/>
      <c r="B10" s="15"/>
      <c r="C10" s="15"/>
      <c r="D10" s="15"/>
      <c r="E10" s="15"/>
      <c r="F10" s="15"/>
      <c r="G10" s="15"/>
      <c r="H10" s="42"/>
      <c r="I10" s="42"/>
      <c r="J10" s="42"/>
      <c r="K10" s="42"/>
    </row>
    <row r="11" spans="1:16" ht="30" customHeight="1" x14ac:dyDescent="0.35"/>
    <row r="12" spans="1:16" ht="30" customHeight="1" x14ac:dyDescent="0.35"/>
    <row r="13" spans="1:16" ht="60" customHeight="1" x14ac:dyDescent="0.35"/>
    <row r="14" spans="1:16" ht="30" customHeight="1" x14ac:dyDescent="0.35"/>
    <row r="15" spans="1:16" ht="80.150000000000006" customHeight="1" x14ac:dyDescent="0.35"/>
    <row r="16" spans="1:16" ht="30" customHeight="1" x14ac:dyDescent="0.35"/>
  </sheetData>
  <phoneticPr fontId="25"/>
  <conditionalFormatting sqref="J3">
    <cfRule type="expression" dxfId="63" priority="1">
      <formula>$J$3="NG"</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R90"/>
  <sheetViews>
    <sheetView zoomScale="70" zoomScaleNormal="70" workbookViewId="0"/>
  </sheetViews>
  <sheetFormatPr defaultColWidth="8.85546875" defaultRowHeight="22" x14ac:dyDescent="0.35"/>
  <cols>
    <col min="1" max="1" width="2.35546875" style="15" customWidth="1"/>
    <col min="2" max="2" width="50.640625" style="15" customWidth="1"/>
    <col min="3" max="3" width="44.140625" style="15" customWidth="1"/>
    <col min="4" max="4" width="5.35546875" style="15" customWidth="1"/>
    <col min="5" max="10" width="43.35546875" style="15" customWidth="1"/>
    <col min="11" max="11" width="43.35546875" style="17" customWidth="1"/>
    <col min="12" max="12" width="2.35546875" style="15" customWidth="1"/>
    <col min="13" max="16384" width="8.85546875" style="17"/>
  </cols>
  <sheetData>
    <row r="1" spans="3:18" ht="27" x14ac:dyDescent="0.35">
      <c r="M1" s="17" t="s">
        <v>107</v>
      </c>
      <c r="N1" s="17" t="s">
        <v>108</v>
      </c>
      <c r="O1" s="17" t="s">
        <v>109</v>
      </c>
    </row>
    <row r="2" spans="3:18" x14ac:dyDescent="0.35">
      <c r="C2" s="18" t="s">
        <v>110</v>
      </c>
      <c r="D2" s="46"/>
      <c r="E2" s="47" t="s">
        <v>53</v>
      </c>
      <c r="M2" s="17" t="str">
        <f>IF(E2="","NG","OK")</f>
        <v>OK</v>
      </c>
      <c r="N2" s="17" t="s">
        <v>111</v>
      </c>
      <c r="O2" s="17" t="s">
        <v>111</v>
      </c>
    </row>
    <row r="3" spans="3:18" x14ac:dyDescent="0.35">
      <c r="C3" s="18" t="s">
        <v>112</v>
      </c>
      <c r="D3" s="46"/>
      <c r="E3" s="48">
        <v>18</v>
      </c>
      <c r="M3" s="17" t="str">
        <f>IF(E3="","NG","OK")</f>
        <v>OK</v>
      </c>
      <c r="N3" s="17" t="str">
        <f>IFERROR(IF(AND(ISNUMBER(E3),E3=INT(E3),E3&gt;0,LEN(TEXT(E3,"0"))&lt;=3),"OK","NG"),"NG")</f>
        <v>OK</v>
      </c>
      <c r="O3" s="17" t="s">
        <v>111</v>
      </c>
    </row>
    <row r="4" spans="3:18" x14ac:dyDescent="0.35">
      <c r="C4" s="18" t="s">
        <v>113</v>
      </c>
      <c r="D4" s="19"/>
      <c r="E4" s="49" t="str">
        <f>IF(OR($E$2="",NOT(ISNUMBER($E3))),"",IF($E$2=リスト!$A$3,IF($E3&gt;=51,リスト!$F$6,IF($E3&gt;=21,リスト!$F$5,IF($E3&gt;=6,リスト!$F$4,IF($E3&gt;=1,リスト!$F$3,"")))),IF(OR($E$2=リスト!$A$4,$E$2=リスト!$A$5),IF($E3&gt;=101,リスト!$G$6,IF($E3&gt;=51,リスト!$G$5,IF($E3&gt;=21,リスト!$G$4,IF($E3&gt;=1,リスト!$G$3,"")))),"")))</f>
        <v>6～20人</v>
      </c>
      <c r="M4" s="17" t="s">
        <v>111</v>
      </c>
      <c r="N4" s="17" t="str">
        <f>IF($E$2=リスト!$A$3,IF(OR($E4="",COUNTIF(リスト!$F$3:$F$6,$E4)&gt;0),"OK","NG"),IF(OR($E$2=リスト!$A$4,$E$2=リスト!$A$5),IF(OR($E4="",COUNTIF(リスト!$G$3:$G$6,$E4)&gt;0),"OK","NG"),"-"))</f>
        <v>OK</v>
      </c>
      <c r="O4" s="17" t="s">
        <v>111</v>
      </c>
    </row>
    <row r="5" spans="3:18" x14ac:dyDescent="0.35">
      <c r="C5" s="18" t="s">
        <v>114</v>
      </c>
      <c r="D5" s="46"/>
      <c r="E5" s="50" t="s">
        <v>185</v>
      </c>
      <c r="M5" s="17" t="str">
        <f>IF(E5="","NG","OK")</f>
        <v>OK</v>
      </c>
      <c r="N5" s="17" t="s">
        <v>111</v>
      </c>
      <c r="O5" s="17" t="str">
        <f>IF(OR($E$2=リスト!$A$4,$E$2=リスト!$A$5),IF($E5=リスト!$C$4,"NG","OK"),"-")</f>
        <v>-</v>
      </c>
    </row>
    <row r="6" spans="3:18" x14ac:dyDescent="0.35">
      <c r="C6" s="18" t="s">
        <v>116</v>
      </c>
      <c r="D6" s="46"/>
      <c r="E6" s="51" t="s">
        <v>186</v>
      </c>
      <c r="K6" s="43" t="s">
        <v>118</v>
      </c>
      <c r="M6" s="17" t="str">
        <f>IF(OR(AND($E$2=リスト!$A$3,$E$5&lt;&gt;リスト!$B$4,OR($E$7=リスト!$D$3,$E$7="")),$E$2=リスト!$A$4,AND($E$2=リスト!$A$5,$E$5&lt;&gt;リスト!$B$4)),IF(E6="","NG","OK"),"-")</f>
        <v>OK</v>
      </c>
      <c r="N6" s="17" t="s">
        <v>111</v>
      </c>
      <c r="O6" s="17" t="str">
        <f>IF(OR(AND($E$2=リスト!$A$3,OR($E$5=リスト!$B$4,$E7=リスト!$D$4)),AND($E$2=リスト!$A$5,$E$5=リスト!$B$4)),IF($E6=リスト!$D$4,"NG","OK"),"-")</f>
        <v>-</v>
      </c>
    </row>
    <row r="7" spans="3:18" x14ac:dyDescent="0.35">
      <c r="C7" s="18" t="s">
        <v>119</v>
      </c>
      <c r="D7" s="46"/>
      <c r="E7" s="51"/>
      <c r="K7" s="44" t="str">
        <f>IF(COUNTIF(M2:O11,"NG")+COUNTIF(M31:Q90,"NG")+COUNTIF(M15:R27,"NG")&gt;0,"NG","OK")</f>
        <v>OK</v>
      </c>
      <c r="M7" s="17" t="str">
        <f>IF(OR(AND($E$2=リスト!$A$3,$E$5&lt;&gt;リスト!$B$3,$E$5&lt;&gt;リスト!$B$4,OR($E$6=リスト!$D$3,$E$6="")),$E$2=リスト!$A$4),IF(E7="","NG","OK"),"-")</f>
        <v>-</v>
      </c>
      <c r="N7" s="17" t="s">
        <v>111</v>
      </c>
      <c r="O7" s="17" t="str">
        <f>IF(OR(AND($E$2=リスト!$A$3,OR($E$5=リスト!$B$3,$E$5=リスト!$B$4,$E$6=リスト!$D$4)),$E$2=リスト!$A$5),IF($E$7=リスト!$D$4,"NG","OK"),"-")</f>
        <v>OK</v>
      </c>
    </row>
    <row r="8" spans="3:18" ht="66" x14ac:dyDescent="0.35">
      <c r="C8" s="18" t="s">
        <v>753</v>
      </c>
      <c r="D8" s="46"/>
      <c r="E8" s="52">
        <v>14000000</v>
      </c>
      <c r="K8" s="45" t="str">
        <f>IF($K$7="NG","※「はじめに」シートのXXをご確認の上、入力内容に誤りがないかをご確認ください。","")</f>
        <v/>
      </c>
      <c r="M8" s="17" t="str">
        <f>IF(E8="","NG","OK")</f>
        <v>OK</v>
      </c>
      <c r="N8" s="17" t="str">
        <f>IF($E8="","OK",IF(ISNUMBER($E8),IF(AND($E8=INT($E8),$E8&gt;=0,LEN(TEXT($E8,"0"))&lt;=12),"OK","NG"),"NG"))</f>
        <v>OK</v>
      </c>
      <c r="O8" s="17" t="s">
        <v>111</v>
      </c>
    </row>
    <row r="9" spans="3:18" x14ac:dyDescent="0.35">
      <c r="C9" s="18" t="s">
        <v>120</v>
      </c>
      <c r="D9" s="19"/>
      <c r="E9" s="53">
        <f>IF($E$2="","",IF($E$2=リスト!$A$3,IF(OR($E$5=リスト!$B$3,$E$5=リスト!$B$4,$E$7=リスト!$D$4),リスト!$E$4,リスト!$E$3),IF($E$2=リスト!$A$4,IF($E$7=リスト!$D$4,リスト!$E$4,リスト!$E$3),IF($E$2=リスト!$A$5,リスト!$E$4,リスト!$E$3))))</f>
        <v>0.66666666666666696</v>
      </c>
      <c r="M9" s="17" t="s">
        <v>111</v>
      </c>
      <c r="N9" s="17" t="s">
        <v>111</v>
      </c>
      <c r="O9" s="17" t="s">
        <v>111</v>
      </c>
    </row>
    <row r="10" spans="3:18" x14ac:dyDescent="0.35">
      <c r="C10" s="18" t="s">
        <v>121</v>
      </c>
      <c r="D10" s="19"/>
      <c r="E10" s="54">
        <f>IF($E$2&lt;&gt;"",IF($E$2=リスト!$A$3,リスト!$I$3,リスト!$L$3),"")</f>
        <v>1000000</v>
      </c>
      <c r="M10" s="17" t="s">
        <v>111</v>
      </c>
      <c r="N10" s="17" t="s">
        <v>111</v>
      </c>
      <c r="O10" s="17" t="s">
        <v>111</v>
      </c>
    </row>
    <row r="11" spans="3:18" x14ac:dyDescent="0.35">
      <c r="C11" s="18" t="s">
        <v>122</v>
      </c>
      <c r="D11" s="19"/>
      <c r="E11" s="55">
        <f>IF(OR($E$2="",$E$4=""),"",IFERROR(IF($E$2=リスト!$A$3,IF(OR($E$6=リスト!$D$3,$E$6=""),INDEX(リスト!$J$3:$J$6,MATCH($E$4,リスト!$F$3:$F$6,0)),IF($E$6=リスト!$D$4,INDEX(リスト!$K$3:$K$6,MATCH($E$4,リスト!$F$3:$F$6,0)),"")),IF(OR($E$2=リスト!$A$4,$E$2=リスト!$A$5),IF(OR($E$6=リスト!$D$3,$E$6=""),INDEX(リスト!$M$3:$M$6,MATCH($E$4,リスト!$G$3:$G$6,0)),IF($E$6=リスト!$D$4,INDEX(リスト!$N$3:$N$6,MATCH($E$4,リスト!$G$3:$G$6,0)),"")),"")),""))</f>
        <v>12500000</v>
      </c>
      <c r="M11" s="17" t="s">
        <v>111</v>
      </c>
      <c r="N11" s="17" t="s">
        <v>111</v>
      </c>
      <c r="O11" s="17" t="s">
        <v>111</v>
      </c>
    </row>
    <row r="12" spans="3:18" x14ac:dyDescent="0.35">
      <c r="C12" s="17"/>
      <c r="D12" s="17"/>
      <c r="E12" s="17"/>
      <c r="I12" s="15" t="s">
        <v>754</v>
      </c>
    </row>
    <row r="13" spans="3:18" x14ac:dyDescent="0.35">
      <c r="E13" s="18" t="s">
        <v>123</v>
      </c>
      <c r="F13" s="19"/>
      <c r="G13" s="19"/>
      <c r="H13" s="19"/>
      <c r="I13" s="19"/>
      <c r="J13" s="20"/>
    </row>
    <row r="14" spans="3:18" ht="44" x14ac:dyDescent="0.35">
      <c r="C14" s="18" t="s">
        <v>124</v>
      </c>
      <c r="D14" s="20"/>
      <c r="E14" s="56" t="s">
        <v>125</v>
      </c>
      <c r="F14" s="57" t="s">
        <v>126</v>
      </c>
      <c r="G14" s="57" t="s">
        <v>127</v>
      </c>
      <c r="H14" s="57" t="s">
        <v>128</v>
      </c>
      <c r="I14" s="57" t="s">
        <v>129</v>
      </c>
      <c r="J14" s="57" t="s">
        <v>130</v>
      </c>
      <c r="M14" s="17" t="s">
        <v>107</v>
      </c>
      <c r="O14" s="17" t="s">
        <v>131</v>
      </c>
      <c r="P14" s="17" t="s">
        <v>108</v>
      </c>
      <c r="Q14" s="17" t="s">
        <v>132</v>
      </c>
      <c r="R14" s="17" t="s">
        <v>109</v>
      </c>
    </row>
    <row r="15" spans="3:18" ht="154" x14ac:dyDescent="0.35">
      <c r="C15" s="26" t="s">
        <v>133</v>
      </c>
      <c r="D15" s="58"/>
      <c r="E15" s="59">
        <v>3</v>
      </c>
      <c r="F15" s="60">
        <f>SUM(F31:F35)</f>
        <v>12650000</v>
      </c>
      <c r="G15" s="60">
        <f>SUM(G31:G35)</f>
        <v>11500000</v>
      </c>
      <c r="H15" s="61">
        <f>SUM(H31:H35)</f>
        <v>7666665</v>
      </c>
      <c r="I15" s="75" t="s">
        <v>187</v>
      </c>
      <c r="J15" s="35" t="s">
        <v>188</v>
      </c>
      <c r="M15" s="17" t="str">
        <f>IF(IF($E$2=リスト!$A$3,NOT(OR($C15=$C$16,$C15=$C$25,$C15=$C$26)),IF($E$2=リスト!$A$4,NOT(OR($C15=$C$25,$C15=$C$26)),IF($E$2=リスト!$A$5,TRUE,FALSE))),IF($E15&lt;&gt;"","OK","NG"),"-")</f>
        <v>OK</v>
      </c>
      <c r="N15" s="17" t="str">
        <f>IF($G15&gt;0,IF(OR($I15="",$J15=""),"NG","OK"),"-")</f>
        <v>OK</v>
      </c>
      <c r="O15" s="17" t="str">
        <f>IF(IF($E$2=リスト!$A$3,$C15=$C$15,IF(OR($E$2=リスト!$A$4,$E$2=リスト!$A$5),OR($C15=$C$15,$C15=$C$16),FALSE)),IF(IF($E$2=リスト!$A$3,AND($E$15&lt;&gt;"",$E$15&lt;&gt;0),IF(OR($E$2=リスト!$A$4,$E$2=リスト!$A$5),OR(AND($E$15&lt;&gt;"",$E$15&lt;&gt;0),AND($E$16&lt;&gt;"",$E$16&lt;&gt;0)),FALSE)),"OK","NG"),"-")</f>
        <v>OK</v>
      </c>
      <c r="P15" s="17" t="str">
        <f t="array" ref="P15">IF(AND(LEN(SUBSTITUTE(SUBSTITUTE($I15,CHAR(10),""),CHAR(13),""))&lt;=1000,SUMPRODUCT(--ISNUMBER(FIND({"&lt;";"&gt;";"&amp;";"""";"'"},$I15)))=0,LEN(SUBSTITUTE(SUBSTITUTE($J15,CHAR(10),""),CHAR(13),""))&lt;=1000,SUMPRODUCT(--ISNUMBER(FIND({"&lt;";"&gt;";"&amp;";"""";"'"},$J15)))=0),"OK","NG")</f>
        <v>OK</v>
      </c>
      <c r="Q15" s="17" t="s">
        <v>111</v>
      </c>
      <c r="R15" s="17" t="str">
        <f>IF(OR(IF($E$2=リスト!$A$3,OR($C15=$C$16,$C15=$C$25,$C15=$C$26),IF($E$2=リスト!$A$4,OR($C15=$C$25,$C15=$C$26),FALSE)),$G15=0),IF(OR(AND(IF($E$2=リスト!$A$3,OR($C15=$C$16,$C15=$C$25,$C15=$C$26),IF($E$2=リスト!$A$4,OR($C15=$C$25,$C15=$C$26),FALSE)),OR(AND($E15&lt;&gt;"",$E15&lt;&gt;0),$I15&lt;&gt;"",$J15&lt;&gt;"")),AND($G15=0,$I15&lt;&gt;""),AND($F15=0,$J15&lt;&gt;"")),"NG","OK"),"-")</f>
        <v>-</v>
      </c>
    </row>
    <row r="16" spans="3:18" x14ac:dyDescent="0.35">
      <c r="C16" s="26" t="s">
        <v>134</v>
      </c>
      <c r="D16" s="58"/>
      <c r="E16" s="62"/>
      <c r="F16" s="60">
        <f>SUM(F36:F40)</f>
        <v>0</v>
      </c>
      <c r="G16" s="60">
        <f>SUM(G36:G40)</f>
        <v>0</v>
      </c>
      <c r="H16" s="61">
        <f>SUM(H36:H40)</f>
        <v>0</v>
      </c>
      <c r="I16" s="80"/>
      <c r="J16" s="91"/>
      <c r="M16" s="17" t="str">
        <f>IF(IF($E$2=リスト!$A$3,NOT(OR($C16=$C$16,$C16=$C$25,$C16=$C$26)),IF($E$2=リスト!$A$4,NOT(OR($C16=$C$25,$C16=$C$26)),IF($E$2=リスト!$A$5,TRUE,FALSE))),IF($E16&lt;&gt;"","OK","NG"),"-")</f>
        <v>-</v>
      </c>
      <c r="N16" s="17" t="str">
        <f t="shared" ref="N16:N18" si="0">IF($G16&gt;0,IF(OR($I16="",$J16=""),"NG","OK"),"-")</f>
        <v>-</v>
      </c>
      <c r="O16" s="17" t="str">
        <f>IF(IF($E$2=リスト!$A$3,$C16=$C$15,IF(OR($E$2=リスト!$A$4,$E$2=リスト!$A$5),OR($C16=$C$15,$C16=$C$16),FALSE)),IF(IF($E$2=リスト!$A$3,AND($E$15&lt;&gt;"",$E$15&lt;&gt;0),IF(OR($E$2=リスト!$A$4,$E$2=リスト!$A$5),OR(AND($E$15&lt;&gt;"",$E$15&lt;&gt;0),AND($E$16&lt;&gt;"",$E$16&lt;&gt;0)),FALSE)),"OK","NG"),"-")</f>
        <v>-</v>
      </c>
      <c r="P16" s="17" t="str">
        <f t="array" ref="P16">IF(AND(LEN(SUBSTITUTE(SUBSTITUTE($I16,CHAR(10),""),CHAR(13),""))&lt;=1000,SUMPRODUCT(--ISNUMBER(FIND({"&lt;";"&gt;";"&amp;";"""";"'"},$I16)))=0,LEN(SUBSTITUTE(SUBSTITUTE($J16,CHAR(10),""),CHAR(13),""))&lt;=1000,SUMPRODUCT(--ISNUMBER(FIND({"&lt;";"&gt;";"&amp;";"""";"'"},$J16)))=0),"OK","NG")</f>
        <v>OK</v>
      </c>
      <c r="Q16" s="17" t="s">
        <v>111</v>
      </c>
      <c r="R16" s="17" t="str">
        <f>IF(OR(IF($E$2=リスト!$A$3,OR($C16=$C$16,$C16=$C$25,$C16=$C$26),IF($E$2=リスト!$A$4,OR($C16=$C$25,$C16=$C$26),FALSE)),$G16=0),IF(OR(AND(IF($E$2=リスト!$A$3,OR($C16=$C$16,$C16=$C$25,$C16=$C$26),IF($E$2=リスト!$A$4,OR($C16=$C$25,$C16=$C$26),FALSE)),OR(AND($E16&lt;&gt;"",$E16&lt;&gt;0),$I16&lt;&gt;"",$J16&lt;&gt;"")),AND($G16=0,$I16&lt;&gt;""),AND($F16=0,$J16&lt;&gt;"")),"NG","OK"),"-")</f>
        <v>OK</v>
      </c>
    </row>
    <row r="17" spans="3:18" ht="66" x14ac:dyDescent="0.35">
      <c r="C17" s="26" t="s">
        <v>135</v>
      </c>
      <c r="D17" s="58"/>
      <c r="E17" s="62">
        <v>1</v>
      </c>
      <c r="F17" s="60">
        <f>SUM(F41:F45)</f>
        <v>220000</v>
      </c>
      <c r="G17" s="60">
        <f>SUM(G41:G45)</f>
        <v>200000</v>
      </c>
      <c r="H17" s="61">
        <f>SUM(H41:H45)</f>
        <v>133333</v>
      </c>
      <c r="I17" s="80" t="s">
        <v>189</v>
      </c>
      <c r="J17" s="91" t="s">
        <v>190</v>
      </c>
      <c r="M17" s="17" t="str">
        <f>IF(IF($E$2=リスト!$A$3,NOT(OR($C17=$C$16,$C17=$C$25,$C17=$C$26)),IF($E$2=リスト!$A$4,NOT(OR($C17=$C$25,$C17=$C$26)),IF($E$2=リスト!$A$5,TRUE,FALSE))),IF($E17&lt;&gt;"","OK","NG"),"-")</f>
        <v>OK</v>
      </c>
      <c r="N17" s="17" t="str">
        <f t="shared" si="0"/>
        <v>OK</v>
      </c>
      <c r="O17" s="17" t="str">
        <f>IF(IF($E$2=リスト!$A$3,$C17=$C$15,IF(OR($E$2=リスト!$A$4,$E$2=リスト!$A$5),OR($C17=$C$15,$C17=$C$16),FALSE)),IF(IF($E$2=リスト!$A$3,AND($E$15&lt;&gt;"",$E$15&lt;&gt;0),IF(OR($E$2=リスト!$A$4,$E$2=リスト!$A$5),OR(AND($E$15&lt;&gt;"",$E$15&lt;&gt;0),AND($E$16&lt;&gt;"",$E$16&lt;&gt;0)),FALSE)),"OK","NG"),"-")</f>
        <v>-</v>
      </c>
      <c r="P17" s="17" t="str">
        <f t="array" ref="P17">IF(AND(LEN(SUBSTITUTE(SUBSTITUTE($I17,CHAR(10),""),CHAR(13),""))&lt;=1000,SUMPRODUCT(--ISNUMBER(FIND({"&lt;";"&gt;";"&amp;";"""";"'"},$I17)))=0,LEN(SUBSTITUTE(SUBSTITUTE($J17,CHAR(10),""),CHAR(13),""))&lt;=1000,SUMPRODUCT(--ISNUMBER(FIND({"&lt;";"&gt;";"&amp;";"""";"'"},$J17)))=0),"OK","NG")</f>
        <v>OK</v>
      </c>
      <c r="Q17" s="17" t="s">
        <v>111</v>
      </c>
      <c r="R17" s="17" t="str">
        <f>IF(OR(IF($E$2=リスト!$A$3,OR($C17=$C$16,$C17=$C$25,$C17=$C$26),IF($E$2=リスト!$A$4,OR($C17=$C$25,$C17=$C$26),FALSE)),$G17=0),IF(OR(AND(IF($E$2=リスト!$A$3,OR($C17=$C$16,$C17=$C$25,$C17=$C$26),IF($E$2=リスト!$A$4,OR($C17=$C$25,$C17=$C$26),FALSE)),OR(AND($E17&lt;&gt;"",$E17&lt;&gt;0),$I17&lt;&gt;"",$J17&lt;&gt;"")),AND($G17=0,$I17&lt;&gt;""),AND($F17=0,$J17&lt;&gt;"")),"NG","OK"),"-")</f>
        <v>-</v>
      </c>
    </row>
    <row r="18" spans="3:18" x14ac:dyDescent="0.35">
      <c r="C18" s="26" t="s">
        <v>136</v>
      </c>
      <c r="D18" s="58"/>
      <c r="E18" s="62">
        <v>0</v>
      </c>
      <c r="F18" s="60">
        <f>SUM(F46:F50)</f>
        <v>0</v>
      </c>
      <c r="G18" s="60">
        <f>SUM(G46:G50)</f>
        <v>0</v>
      </c>
      <c r="H18" s="61">
        <f>SUM(H46:H50)</f>
        <v>0</v>
      </c>
      <c r="I18" s="80"/>
      <c r="J18" s="91"/>
      <c r="M18" s="17" t="str">
        <f>IF(IF($E$2=リスト!$A$3,NOT(OR($C18=$C$16,$C18=$C$25,$C18=$C$26)),IF($E$2=リスト!$A$4,NOT(OR($C18=$C$25,$C18=$C$26)),IF($E$2=リスト!$A$5,TRUE,FALSE))),IF($E18&lt;&gt;"","OK","NG"),"-")</f>
        <v>OK</v>
      </c>
      <c r="N18" s="17" t="str">
        <f t="shared" si="0"/>
        <v>-</v>
      </c>
      <c r="O18" s="17" t="str">
        <f>IF(IF($E$2=リスト!$A$3,$C18=$C$15,IF(OR($E$2=リスト!$A$4,$E$2=リスト!$A$5),OR($C18=$C$15,$C18=$C$16),FALSE)),IF(IF($E$2=リスト!$A$3,AND($E$15&lt;&gt;"",$E$15&lt;&gt;0),IF(OR($E$2=リスト!$A$4,$E$2=リスト!$A$5),OR(AND($E$15&lt;&gt;"",$E$15&lt;&gt;0),AND($E$16&lt;&gt;"",$E$16&lt;&gt;0)),FALSE)),"OK","NG"),"-")</f>
        <v>-</v>
      </c>
      <c r="P18" s="17" t="str">
        <f t="array" ref="P18">IF(AND(LEN(SUBSTITUTE(SUBSTITUTE($I18,CHAR(10),""),CHAR(13),""))&lt;=1000,SUMPRODUCT(--ISNUMBER(FIND({"&lt;";"&gt;";"&amp;";"""";"'"},$I18)))=0,LEN(SUBSTITUTE(SUBSTITUTE($J18,CHAR(10),""),CHAR(13),""))&lt;=1000,SUMPRODUCT(--ISNUMBER(FIND({"&lt;";"&gt;";"&amp;";"""";"'"},$J18)))=0),"OK","NG")</f>
        <v>OK</v>
      </c>
      <c r="Q18" s="17" t="str">
        <f>IF(ISNUMBER($E$9),IF($H18&gt;($H$27-$H18)/(3*$E$9-1),"NG","OK"),"-")</f>
        <v>OK</v>
      </c>
      <c r="R18" s="17" t="str">
        <f>IF(OR(IF($E$2=リスト!$A$3,OR($C18=$C$16,$C18=$C$25,$C18=$C$26),IF($E$2=リスト!$A$4,OR($C18=$C$25,$C18=$C$26),FALSE)),$G18=0),IF(OR(AND(IF($E$2=リスト!$A$3,OR($C18=$C$16,$C18=$C$25,$C18=$C$26),IF($E$2=リスト!$A$4,OR($C18=$C$25,$C18=$C$26),FALSE)),OR(AND($E18&lt;&gt;"",$E18&lt;&gt;0),$I18&lt;&gt;"",$J18&lt;&gt;"")),AND($G18=0,$I18&lt;&gt;""),AND($F18=0,$J18&lt;&gt;"")),"NG","OK"),"-")</f>
        <v>OK</v>
      </c>
    </row>
    <row r="19" spans="3:18" ht="88" x14ac:dyDescent="0.35">
      <c r="C19" s="26" t="s">
        <v>137</v>
      </c>
      <c r="D19" s="58"/>
      <c r="E19" s="62">
        <v>1</v>
      </c>
      <c r="F19" s="60">
        <f>SUM(F51:F55)</f>
        <v>880000</v>
      </c>
      <c r="G19" s="60">
        <f>SUM(G51:G55)</f>
        <v>800000</v>
      </c>
      <c r="H19" s="61">
        <f>SUM(H51:H55)</f>
        <v>533333</v>
      </c>
      <c r="I19" s="80" t="s">
        <v>191</v>
      </c>
      <c r="J19" s="91" t="s">
        <v>192</v>
      </c>
      <c r="M19" s="17" t="str">
        <f>IF(IF($E$2=リスト!$A$3,NOT(OR($C19=$C$16,$C19=$C$25,$C19=$C$26)),IF($E$2=リスト!$A$4,NOT(OR($C19=$C$25,$C19=$C$26)),IF($E$2=リスト!$A$5,TRUE,FALSE))),IF($E19&lt;&gt;"","OK","NG"),"-")</f>
        <v>OK</v>
      </c>
      <c r="N19" s="17" t="str">
        <f t="shared" ref="N19:N26" si="1">IF($G19&gt;0,IF(OR($I19="",$J19=""),"NG","OK"),"-")</f>
        <v>OK</v>
      </c>
      <c r="O19" s="17" t="str">
        <f>IF(IF($E$2=リスト!$A$3,$C19=$C$15,IF(OR($E$2=リスト!$A$4,$E$2=リスト!$A$5),OR($C19=$C$15,$C19=$C$16),FALSE)),IF(IF($E$2=リスト!$A$3,AND($E$15&lt;&gt;"",$E$15&lt;&gt;0),IF(OR($E$2=リスト!$A$4,$E$2=リスト!$A$5),OR(AND($E$15&lt;&gt;"",$E$15&lt;&gt;0),AND($E$16&lt;&gt;"",$E$16&lt;&gt;0)),FALSE)),"OK","NG"),"-")</f>
        <v>-</v>
      </c>
      <c r="P19" s="17" t="str">
        <f t="array" ref="P19">IF(AND(LEN(SUBSTITUTE(SUBSTITUTE($I19,CHAR(10),""),CHAR(13),""))&lt;=1000,SUMPRODUCT(--ISNUMBER(FIND({"&lt;";"&gt;";"&amp;";"""";"'"},$I19)))=0,LEN(SUBSTITUTE(SUBSTITUTE($J19,CHAR(10),""),CHAR(13),""))&lt;=1000,SUMPRODUCT(--ISNUMBER(FIND({"&lt;";"&gt;";"&amp;";"""";"'"},$J19)))=0),"OK","NG")</f>
        <v>OK</v>
      </c>
      <c r="Q19" s="17" t="str">
        <f>IF(ISNUMBER($E$9),IF($H19&gt;($H$27-$H19)/(3*$E$9-1),"NG","OK"),"-")</f>
        <v>OK</v>
      </c>
      <c r="R19" s="17" t="str">
        <f>IF(OR(IF($E$2=リスト!$A$3,OR($C19=$C$16,$C19=$C$25,$C19=$C$26),IF($E$2=リスト!$A$4,OR($C19=$C$25,$C19=$C$26),FALSE)),$G19=0),IF(OR(AND(IF($E$2=リスト!$A$3,OR($C19=$C$16,$C19=$C$25,$C19=$C$26),IF($E$2=リスト!$A$4,OR($C19=$C$25,$C19=$C$26),FALSE)),OR(AND($E19&lt;&gt;"",$E19&lt;&gt;0),$I19&lt;&gt;"",$J19&lt;&gt;"")),AND($G19=0,$I19&lt;&gt;""),AND($F19=0,$J19&lt;&gt;"")),"NG","OK"),"-")</f>
        <v>-</v>
      </c>
    </row>
    <row r="20" spans="3:18" x14ac:dyDescent="0.35">
      <c r="C20" s="26" t="s">
        <v>138</v>
      </c>
      <c r="D20" s="58"/>
      <c r="E20" s="62">
        <v>0</v>
      </c>
      <c r="F20" s="60">
        <f>SUM(F56:F60)</f>
        <v>0</v>
      </c>
      <c r="G20" s="60">
        <f>SUM(G56:G60)</f>
        <v>0</v>
      </c>
      <c r="H20" s="61">
        <f>SUM(H56:H60)</f>
        <v>0</v>
      </c>
      <c r="I20" s="80"/>
      <c r="J20" s="91"/>
      <c r="M20" s="17" t="str">
        <f>IF(IF($E$2=リスト!$A$3,NOT(OR($C20=$C$16,$C20=$C$25,$C20=$C$26)),IF($E$2=リスト!$A$4,NOT(OR($C20=$C$25,$C20=$C$26)),IF($E$2=リスト!$A$5,TRUE,FALSE))),IF($E20&lt;&gt;"","OK","NG"),"-")</f>
        <v>OK</v>
      </c>
      <c r="N20" s="17" t="str">
        <f t="shared" si="1"/>
        <v>-</v>
      </c>
      <c r="O20" s="17" t="str">
        <f>IF(IF($E$2=リスト!$A$3,$C20=$C$15,IF(OR($E$2=リスト!$A$4,$E$2=リスト!$A$5),OR($C20=$C$15,$C20=$C$16),FALSE)),IF(IF($E$2=リスト!$A$3,AND($E$15&lt;&gt;"",$E$15&lt;&gt;0),IF(OR($E$2=リスト!$A$4,$E$2=リスト!$A$5),OR(AND($E$15&lt;&gt;"",$E$15&lt;&gt;0),AND($E$16&lt;&gt;"",$E$16&lt;&gt;0)),FALSE)),"OK","NG"),"-")</f>
        <v>-</v>
      </c>
      <c r="P20" s="17" t="str">
        <f t="array" ref="P20">IF(AND(LEN(SUBSTITUTE(SUBSTITUTE($I20,CHAR(10),""),CHAR(13),""))&lt;=1000,SUMPRODUCT(--ISNUMBER(FIND({"&lt;";"&gt;";"&amp;";"""";"'"},$I20)))=0,LEN(SUBSTITUTE(SUBSTITUTE($J20,CHAR(10),""),CHAR(13),""))&lt;=1000,SUMPRODUCT(--ISNUMBER(FIND({"&lt;";"&gt;";"&amp;";"""";"'"},$J20)))=0),"OK","NG")</f>
        <v>OK</v>
      </c>
      <c r="Q20" s="17" t="str">
        <f>IF(ISNUMBER($E$9),IF($H20&gt;($H$27-$H20)/(4*$E$9-1),"NG","OK"),"-")</f>
        <v>OK</v>
      </c>
      <c r="R20" s="17" t="str">
        <f>IF(OR(IF($E$2=リスト!$A$3,OR($C20=$C$16,$C20=$C$25,$C20=$C$26),IF($E$2=リスト!$A$4,OR($C20=$C$25,$C20=$C$26),FALSE)),$G20=0),IF(OR(AND(IF($E$2=リスト!$A$3,OR($C20=$C$16,$C20=$C$25,$C20=$C$26),IF($E$2=リスト!$A$4,OR($C20=$C$25,$C20=$C$26),FALSE)),OR(AND($E20&lt;&gt;"",$E20&lt;&gt;0),$I20&lt;&gt;"",$J20&lt;&gt;"")),AND($G20=0,$I20&lt;&gt;""),AND($F20=0,$J20&lt;&gt;"")),"NG","OK"),"-")</f>
        <v>OK</v>
      </c>
    </row>
    <row r="21" spans="3:18" ht="66" x14ac:dyDescent="0.35">
      <c r="C21" s="26" t="s">
        <v>139</v>
      </c>
      <c r="D21" s="58"/>
      <c r="E21" s="62">
        <v>1</v>
      </c>
      <c r="F21" s="60">
        <f>SUM(F61:F65)</f>
        <v>1100000</v>
      </c>
      <c r="G21" s="60">
        <f>SUM(G61:G65)</f>
        <v>1000000</v>
      </c>
      <c r="H21" s="61">
        <f>SUM(H61:H65)</f>
        <v>666666</v>
      </c>
      <c r="I21" s="80" t="s">
        <v>193</v>
      </c>
      <c r="J21" s="91" t="s">
        <v>194</v>
      </c>
      <c r="M21" s="17" t="str">
        <f>IF(IF($E$2=リスト!$A$3,NOT(OR($C21=$C$16,$C21=$C$25,$C21=$C$26)),IF($E$2=リスト!$A$4,NOT(OR($C21=$C$25,$C21=$C$26)),IF($E$2=リスト!$A$5,TRUE,FALSE))),IF($E21&lt;&gt;"","OK","NG"),"-")</f>
        <v>OK</v>
      </c>
      <c r="N21" s="17" t="str">
        <f t="shared" si="1"/>
        <v>OK</v>
      </c>
      <c r="O21" s="17" t="str">
        <f>IF(IF($E$2=リスト!$A$3,$C21=$C$15,IF(OR($E$2=リスト!$A$4,$E$2=リスト!$A$5),OR($C21=$C$15,$C21=$C$16),FALSE)),IF(IF($E$2=リスト!$A$3,AND($E$15&lt;&gt;"",$E$15&lt;&gt;0),IF(OR($E$2=リスト!$A$4,$E$2=リスト!$A$5),OR(AND($E$15&lt;&gt;"",$E$15&lt;&gt;0),AND($E$16&lt;&gt;"",$E$16&lt;&gt;0)),FALSE)),"OK","NG"),"-")</f>
        <v>-</v>
      </c>
      <c r="P21" s="17" t="str">
        <f t="array" ref="P21">IF(AND(LEN(SUBSTITUTE(SUBSTITUTE($I21,CHAR(10),""),CHAR(13),""))&lt;=1000,SUMPRODUCT(--ISNUMBER(FIND({"&lt;";"&gt;";"&amp;";"""";"'"},$I21)))=0,LEN(SUBSTITUTE(SUBSTITUTE($J21,CHAR(10),""),CHAR(13),""))&lt;=1000,SUMPRODUCT(--ISNUMBER(FIND({"&lt;";"&gt;";"&amp;";"""";"'"},$J21)))=0),"OK","NG")</f>
        <v>OK</v>
      </c>
      <c r="Q21" s="17" t="str">
        <f>IF(ISNUMBER($E$9),IF($H21&gt;($H$27-$H21)/(5*$E$9-1),"NG","OK"),"-")</f>
        <v>OK</v>
      </c>
      <c r="R21" s="17" t="str">
        <f>IF(OR(IF($E$2=リスト!$A$3,OR($C21=$C$16,$C21=$C$25,$C21=$C$26),IF($E$2=リスト!$A$4,OR($C21=$C$25,$C21=$C$26),FALSE)),$G21=0),IF(OR(AND(IF($E$2=リスト!$A$3,OR($C21=$C$16,$C21=$C$25,$C21=$C$26),IF($E$2=リスト!$A$4,OR($C21=$C$25,$C21=$C$26),FALSE)),OR(AND($E21&lt;&gt;"",$E21&lt;&gt;0),$I21&lt;&gt;"",$J21&lt;&gt;"")),AND($G21=0,$I21&lt;&gt;""),AND($F21=0,$J21&lt;&gt;"")),"NG","OK"),"-")</f>
        <v>-</v>
      </c>
    </row>
    <row r="22" spans="3:18" x14ac:dyDescent="0.35">
      <c r="C22" s="26" t="s">
        <v>140</v>
      </c>
      <c r="D22" s="58"/>
      <c r="E22" s="62">
        <v>0</v>
      </c>
      <c r="F22" s="60">
        <f>SUM(F66:F70)</f>
        <v>0</v>
      </c>
      <c r="G22" s="60">
        <f>SUM(G66:G70)</f>
        <v>0</v>
      </c>
      <c r="H22" s="61">
        <f>SUM(H66:H70)</f>
        <v>0</v>
      </c>
      <c r="I22" s="80"/>
      <c r="J22" s="91"/>
      <c r="M22" s="17" t="str">
        <f>IF(IF($E$2=リスト!$A$3,NOT(OR($C22=$C$16,$C22=$C$25,$C22=$C$26)),IF($E$2=リスト!$A$4,NOT(OR($C22=$C$25,$C22=$C$26)),IF($E$2=リスト!$A$5,TRUE,FALSE))),IF($E22&lt;&gt;"","OK","NG"),"-")</f>
        <v>OK</v>
      </c>
      <c r="N22" s="17" t="str">
        <f t="shared" si="1"/>
        <v>-</v>
      </c>
      <c r="O22" s="17" t="str">
        <f>IF(IF($E$2=リスト!$A$3,$C22=$C$15,IF(OR($E$2=リスト!$A$4,$E$2=リスト!$A$5),OR($C22=$C$15,$C22=$C$16),FALSE)),IF(IF($E$2=リスト!$A$3,AND($E$15&lt;&gt;"",$E$15&lt;&gt;0),IF(OR($E$2=リスト!$A$4,$E$2=リスト!$A$5),OR(AND($E$15&lt;&gt;"",$E$15&lt;&gt;0),AND($E$16&lt;&gt;"",$E$16&lt;&gt;0)),FALSE)),"OK","NG"),"-")</f>
        <v>-</v>
      </c>
      <c r="P22" s="17" t="str">
        <f t="array" ref="P22">IF(AND(LEN(SUBSTITUTE(SUBSTITUTE($I22,CHAR(10),""),CHAR(13),""))&lt;=1000,SUMPRODUCT(--ISNUMBER(FIND({"&lt;";"&gt;";"&amp;";"""";"'"},$I22)))=0,LEN(SUBSTITUTE(SUBSTITUTE($J22,CHAR(10),""),CHAR(13),""))&lt;=1000,SUMPRODUCT(--ISNUMBER(FIND({"&lt;";"&gt;";"&amp;";"""";"'"},$J22)))=0),"OK","NG")</f>
        <v>OK</v>
      </c>
      <c r="Q22" s="17" t="s">
        <v>111</v>
      </c>
      <c r="R22" s="17" t="str">
        <f>IF(OR(IF($E$2=リスト!$A$3,OR($C22=$C$16,$C22=$C$25,$C22=$C$26),IF($E$2=リスト!$A$4,OR($C22=$C$25,$C22=$C$26),FALSE)),$G22=0),IF(OR(AND(IF($E$2=リスト!$A$3,OR($C22=$C$16,$C22=$C$25,$C22=$C$26),IF($E$2=リスト!$A$4,OR($C22=$C$25,$C22=$C$26),FALSE)),OR(AND($E22&lt;&gt;"",$E22&lt;&gt;0),$I22&lt;&gt;"",$J22&lt;&gt;"")),AND($G22=0,$I22&lt;&gt;""),AND($F22=0,$J22&lt;&gt;"")),"NG","OK"),"-")</f>
        <v>OK</v>
      </c>
    </row>
    <row r="23" spans="3:18" ht="66" x14ac:dyDescent="0.35">
      <c r="C23" s="26" t="s">
        <v>141</v>
      </c>
      <c r="D23" s="58"/>
      <c r="E23" s="62">
        <v>1</v>
      </c>
      <c r="F23" s="60">
        <f>SUM(F71:F75)</f>
        <v>550000</v>
      </c>
      <c r="G23" s="60">
        <f>SUM(G71:G75)</f>
        <v>500000</v>
      </c>
      <c r="H23" s="61">
        <f>SUM(H71:H75)</f>
        <v>333333</v>
      </c>
      <c r="I23" s="80" t="s">
        <v>195</v>
      </c>
      <c r="J23" s="91" t="s">
        <v>196</v>
      </c>
      <c r="M23" s="17" t="str">
        <f>IF(IF($E$2=リスト!$A$3,NOT(OR($C23=$C$16,$C23=$C$25,$C23=$C$26)),IF($E$2=リスト!$A$4,NOT(OR($C23=$C$25,$C23=$C$26)),IF($E$2=リスト!$A$5,TRUE,FALSE))),IF($E23&lt;&gt;"","OK","NG"),"-")</f>
        <v>OK</v>
      </c>
      <c r="N23" s="17" t="str">
        <f t="shared" si="1"/>
        <v>OK</v>
      </c>
      <c r="O23" s="17" t="str">
        <f>IF(IF($E$2=リスト!$A$3,$C23=$C$15,IF(OR($E$2=リスト!$A$4,$E$2=リスト!$A$5),OR($C23=$C$15,$C23=$C$16),FALSE)),IF(IF($E$2=リスト!$A$3,AND($E$15&lt;&gt;"",$E$15&lt;&gt;0),IF(OR($E$2=リスト!$A$4,$E$2=リスト!$A$5),OR(AND($E$15&lt;&gt;"",$E$15&lt;&gt;0),AND($E$16&lt;&gt;"",$E$16&lt;&gt;0)),FALSE)),"OK","NG"),"-")</f>
        <v>-</v>
      </c>
      <c r="P23" s="17" t="str">
        <f t="array" ref="P23">IF(AND(LEN(SUBSTITUTE(SUBSTITUTE($I23,CHAR(10),""),CHAR(13),""))&lt;=1000,SUMPRODUCT(--ISNUMBER(FIND({"&lt;";"&gt;";"&amp;";"""";"'"},$I23)))=0,LEN(SUBSTITUTE(SUBSTITUTE($J23,CHAR(10),""),CHAR(13),""))&lt;=1000,SUMPRODUCT(--ISNUMBER(FIND({"&lt;";"&gt;";"&amp;";"""";"'"},$J23)))=0),"OK","NG")</f>
        <v>OK</v>
      </c>
      <c r="Q23" s="17" t="s">
        <v>111</v>
      </c>
      <c r="R23" s="17" t="str">
        <f>IF(OR(IF($E$2=リスト!$A$3,OR($C23=$C$16,$C23=$C$25,$C23=$C$26),IF($E$2=リスト!$A$4,OR($C23=$C$25,$C23=$C$26),FALSE)),$G23=0),IF(OR(AND(IF($E$2=リスト!$A$3,OR($C23=$C$16,$C23=$C$25,$C23=$C$26),IF($E$2=リスト!$A$4,OR($C23=$C$25,$C23=$C$26),FALSE)),OR(AND($E23&lt;&gt;"",$E23&lt;&gt;0),$I23&lt;&gt;"",$J23&lt;&gt;"")),AND($G23=0,$I23&lt;&gt;""),AND($F23=0,$J23&lt;&gt;"")),"NG","OK"),"-")</f>
        <v>-</v>
      </c>
    </row>
    <row r="24" spans="3:18" ht="88" x14ac:dyDescent="0.35">
      <c r="C24" s="26" t="s">
        <v>142</v>
      </c>
      <c r="D24" s="58"/>
      <c r="E24" s="62">
        <v>1</v>
      </c>
      <c r="F24" s="60">
        <f>SUM(F76:F80)</f>
        <v>1100000</v>
      </c>
      <c r="G24" s="60">
        <f>SUM(G76:G80)</f>
        <v>1000000</v>
      </c>
      <c r="H24" s="61">
        <f>SUM(H76:H80)</f>
        <v>666666</v>
      </c>
      <c r="I24" s="80" t="s">
        <v>197</v>
      </c>
      <c r="J24" s="91" t="s">
        <v>198</v>
      </c>
      <c r="M24" s="17" t="str">
        <f>IF(IF($E$2=リスト!$A$3,NOT(OR($C24=$C$16,$C24=$C$25,$C24=$C$26)),IF($E$2=リスト!$A$4,NOT(OR($C24=$C$25,$C24=$C$26)),IF($E$2=リスト!$A$5,TRUE,FALSE))),IF($E24&lt;&gt;"","OK","NG"),"-")</f>
        <v>OK</v>
      </c>
      <c r="N24" s="17" t="str">
        <f t="shared" si="1"/>
        <v>OK</v>
      </c>
      <c r="O24" s="17" t="str">
        <f>IF(IF($E$2=リスト!$A$3,$C24=$C$15,IF(OR($E$2=リスト!$A$4,$E$2=リスト!$A$5),OR($C24=$C$15,$C24=$C$16),FALSE)),IF(IF($E$2=リスト!$A$3,AND($E$15&lt;&gt;"",$E$15&lt;&gt;0),IF(OR($E$2=リスト!$A$4,$E$2=リスト!$A$5),OR(AND($E$15&lt;&gt;"",$E$15&lt;&gt;0),AND($E$16&lt;&gt;"",$E$16&lt;&gt;0)),FALSE)),"OK","NG"),"-")</f>
        <v>-</v>
      </c>
      <c r="P24" s="17" t="str">
        <f t="array" ref="P24">IF(AND(LEN(SUBSTITUTE(SUBSTITUTE($I24,CHAR(10),""),CHAR(13),""))&lt;=1000,SUMPRODUCT(--ISNUMBER(FIND({"&lt;";"&gt;";"&amp;";"""";"'"},$I24)))=0,LEN(SUBSTITUTE(SUBSTITUTE($J24,CHAR(10),""),CHAR(13),""))&lt;=1000,SUMPRODUCT(--ISNUMBER(FIND({"&lt;";"&gt;";"&amp;";"""";"'"},$J24)))=0),"OK","NG")</f>
        <v>OK</v>
      </c>
      <c r="Q24" s="17" t="str">
        <f>IF(ISNUMBER($E$8),IF($H24&gt;$E$8*0.05,"NG","OK"),"-")</f>
        <v>OK</v>
      </c>
      <c r="R24" s="17" t="str">
        <f>IF(OR(IF($E$2=リスト!$A$3,OR($C24=$C$16,$C24=$C$25,$C24=$C$26),IF($E$2=リスト!$A$4,OR($C24=$C$25,$C24=$C$26),FALSE)),$G24=0),IF(OR(AND(IF($E$2=リスト!$A$3,OR($C24=$C$16,$C24=$C$25,$C24=$C$26),IF($E$2=リスト!$A$4,OR($C24=$C$25,$C24=$C$26),FALSE)),OR(AND($E24&lt;&gt;"",$E24&lt;&gt;0),$I24&lt;&gt;"",$J24&lt;&gt;"")),AND($G24=0,$I24&lt;&gt;""),AND($F24=0,$J24&lt;&gt;"")),"NG","OK"),"-")</f>
        <v>-</v>
      </c>
    </row>
    <row r="25" spans="3:18" x14ac:dyDescent="0.35">
      <c r="C25" s="26" t="s">
        <v>143</v>
      </c>
      <c r="D25" s="58"/>
      <c r="E25" s="62"/>
      <c r="F25" s="60">
        <f>SUM(F81:F85)</f>
        <v>0</v>
      </c>
      <c r="G25" s="60">
        <f>SUM(G81:G85)</f>
        <v>0</v>
      </c>
      <c r="H25" s="61">
        <f>SUM(H81:H85)</f>
        <v>0</v>
      </c>
      <c r="I25" s="80"/>
      <c r="J25" s="91"/>
      <c r="M25" s="17" t="str">
        <f>IF(IF($E$2=リスト!$A$3,NOT(OR($C25=$C$16,$C25=$C$25,$C25=$C$26)),IF($E$2=リスト!$A$4,NOT(OR($C25=$C$25,$C25=$C$26)),IF($E$2=リスト!$A$5,TRUE,FALSE))),IF($E25&lt;&gt;"","OK","NG"),"-")</f>
        <v>-</v>
      </c>
      <c r="N25" s="17" t="str">
        <f t="shared" si="1"/>
        <v>-</v>
      </c>
      <c r="O25" s="17" t="str">
        <f>IF(IF($E$2=リスト!$A$3,$C25=$C$15,IF(OR($E$2=リスト!$A$4,$E$2=リスト!$A$5),OR($C25=$C$15,$C25=$C$16),FALSE)),IF(IF($E$2=リスト!$A$3,AND($E$15&lt;&gt;"",$E$15&lt;&gt;0),IF(OR($E$2=リスト!$A$4,$E$2=リスト!$A$5),OR(AND($E$15&lt;&gt;"",$E$15&lt;&gt;0),AND($E$16&lt;&gt;"",$E$16&lt;&gt;0)),FALSE)),"OK","NG"),"-")</f>
        <v>-</v>
      </c>
      <c r="P25" s="17" t="str">
        <f t="array" ref="P25">IF(AND(LEN(SUBSTITUTE(SUBSTITUTE($I25,CHAR(10),""),CHAR(13),""))&lt;=1000,SUMPRODUCT(--ISNUMBER(FIND({"&lt;";"&gt;";"&amp;";"""";"'"},$I25)))=0,LEN(SUBSTITUTE(SUBSTITUTE($J25,CHAR(10),""),CHAR(13),""))&lt;=1000,SUMPRODUCT(--ISNUMBER(FIND({"&lt;";"&gt;";"&amp;";"""";"'"},$J25)))=0),"OK","NG")</f>
        <v>OK</v>
      </c>
      <c r="Q25" s="17" t="str">
        <f>IF(ISNUMBER($E$9),IF($H25&gt;($H$27-$H25)/(5*$E$9-1),"NG","OK"),"-")</f>
        <v>OK</v>
      </c>
      <c r="R25" s="17" t="str">
        <f>IF(OR(IF($E$2=リスト!$A$3,OR($C25=$C$16,$C25=$C$25,$C25=$C$26),IF($E$2=リスト!$A$4,OR($C25=$C$25,$C25=$C$26),FALSE)),$G25=0),IF(OR(AND(IF($E$2=リスト!$A$3,OR($C25=$C$16,$C25=$C$25,$C25=$C$26),IF($E$2=リスト!$A$4,OR($C25=$C$25,$C25=$C$26),FALSE)),OR(AND($E25&lt;&gt;"",$E25&lt;&gt;0),$I25&lt;&gt;"",$J25&lt;&gt;"")),AND($G25=0,$I25&lt;&gt;""),AND($F25=0,$J25&lt;&gt;"")),"NG","OK"),"-")</f>
        <v>OK</v>
      </c>
    </row>
    <row r="26" spans="3:18" x14ac:dyDescent="0.35">
      <c r="C26" s="63" t="s">
        <v>144</v>
      </c>
      <c r="D26" s="64"/>
      <c r="E26" s="65"/>
      <c r="F26" s="66">
        <f>SUM(F86:F90)</f>
        <v>0</v>
      </c>
      <c r="G26" s="66">
        <f>SUM(G86:G90)</f>
        <v>0</v>
      </c>
      <c r="H26" s="67">
        <f>SUM(H86:H90)</f>
        <v>0</v>
      </c>
      <c r="I26" s="85"/>
      <c r="J26" s="38"/>
      <c r="M26" s="17" t="str">
        <f>IF(IF($E$2=リスト!$A$3,NOT(OR($C26=$C$16,$C26=$C$25,$C26=$C$26)),IF($E$2=リスト!$A$4,NOT(OR($C26=$C$25,$C26=$C$26)),IF($E$2=リスト!$A$5,TRUE,FALSE))),IF($E26&lt;&gt;"","OK","NG"),"-")</f>
        <v>-</v>
      </c>
      <c r="N26" s="17" t="str">
        <f t="shared" si="1"/>
        <v>-</v>
      </c>
      <c r="O26" s="17" t="str">
        <f>IF(IF($E$2=リスト!$A$3,$C26=$C$15,IF(OR($E$2=リスト!$A$4,$E$2=リスト!$A$5),OR($C26=$C$15,$C26=$C$16),FALSE)),IF(IF($E$2=リスト!$A$3,AND($E$15&lt;&gt;"",$E$15&lt;&gt;0),IF(OR($E$2=リスト!$A$4,$E$2=リスト!$A$5),OR(AND($E$15&lt;&gt;"",$E$15&lt;&gt;0),AND($E$16&lt;&gt;"",$E$16&lt;&gt;0)),FALSE)),"OK","NG"),"-")</f>
        <v>-</v>
      </c>
      <c r="P26" s="17" t="str">
        <f t="array" ref="P26">IF(AND(LEN(SUBSTITUTE(SUBSTITUTE($I26,CHAR(10),""),CHAR(13),""))&lt;=1000,SUMPRODUCT(--ISNUMBER(FIND({"&lt;";"&gt;";"&amp;";"""";"'"},$I26)))=0,LEN(SUBSTITUTE(SUBSTITUTE($J26,CHAR(10),""),CHAR(13),""))&lt;=1000,SUMPRODUCT(--ISNUMBER(FIND({"&lt;";"&gt;";"&amp;";"""";"'"},$J26)))=0),"OK","NG")</f>
        <v>OK</v>
      </c>
      <c r="Q26" s="17" t="str">
        <f>IF($H26&gt;300000,"NG","OK")</f>
        <v>OK</v>
      </c>
      <c r="R26" s="17" t="str">
        <f>IF(OR(IF($E$2=リスト!$A$3,OR($C26=$C$16,$C26=$C$25,$C26=$C$26),IF($E$2=リスト!$A$4,OR($C26=$C$25,$C26=$C$26),FALSE)),$G26=0),IF(OR(AND(IF($E$2=リスト!$A$3,OR($C26=$C$16,$C26=$C$25,$C26=$C$26),IF($E$2=リスト!$A$4,OR($C26=$C$25,$C26=$C$26),FALSE)),OR(AND($E26&lt;&gt;"",$E26&lt;&gt;0),$I26&lt;&gt;"",$J26&lt;&gt;"")),AND($G26=0,$I26&lt;&gt;""),AND($F26=0,$J26&lt;&gt;"")),"NG","OK"),"-")</f>
        <v>OK</v>
      </c>
    </row>
    <row r="27" spans="3:18" x14ac:dyDescent="0.35">
      <c r="C27" s="68" t="s">
        <v>145</v>
      </c>
      <c r="D27" s="69"/>
      <c r="E27" s="70"/>
      <c r="F27" s="71">
        <f>SUM(F15:F26)</f>
        <v>16500000</v>
      </c>
      <c r="G27" s="71">
        <f>SUM(G15:G26)</f>
        <v>15000000</v>
      </c>
      <c r="H27" s="71">
        <f>SUM(H15:H26)</f>
        <v>9999996</v>
      </c>
      <c r="I27" s="92"/>
      <c r="J27" s="92"/>
      <c r="M27" s="17" t="s">
        <v>111</v>
      </c>
      <c r="N27" s="17" t="s">
        <v>111</v>
      </c>
      <c r="O27" s="17" t="str">
        <f>IF(IF($E$2=リスト!$A$3,$C27=$C$15,IF(OR($E$2=リスト!$A$4,$E$2=リスト!$A$5),OR($C27=$C$15,$C27=$C$16),FALSE)),IF(IF($E$2=リスト!$A$3,AND($E$15&lt;&gt;"",$E$15&lt;&gt;0),IF(OR($E$2=リスト!$A$4,$E$2=リスト!$A$5),OR(AND($E$15&lt;&gt;"",$E$15&lt;&gt;0),AND($E$16&lt;&gt;"",$E$16&lt;&gt;0)),FALSE)),"OK","NG"),"-")</f>
        <v>-</v>
      </c>
      <c r="P27" s="17" t="s">
        <v>111</v>
      </c>
      <c r="Q27" s="17" t="str">
        <f>IF(AND(ISNUMBER($E$10),ISNUMBER($E$11)),IF(OR($H$27&lt;$E$10,$H$27&gt;$E$11),"NG","OK"),"-")</f>
        <v>OK</v>
      </c>
      <c r="R27" s="17" t="s">
        <v>111</v>
      </c>
    </row>
    <row r="29" spans="3:18" x14ac:dyDescent="0.35">
      <c r="E29" s="18" t="s">
        <v>146</v>
      </c>
      <c r="F29" s="19"/>
      <c r="G29" s="19"/>
      <c r="H29" s="19"/>
      <c r="I29" s="19"/>
      <c r="J29" s="19"/>
      <c r="K29" s="20"/>
    </row>
    <row r="30" spans="3:18" ht="44" x14ac:dyDescent="0.35">
      <c r="C30" s="18" t="s">
        <v>124</v>
      </c>
      <c r="D30" s="43" t="s">
        <v>147</v>
      </c>
      <c r="E30" s="72" t="s">
        <v>148</v>
      </c>
      <c r="F30" s="72" t="s">
        <v>149</v>
      </c>
      <c r="G30" s="72" t="s">
        <v>150</v>
      </c>
      <c r="H30" s="72" t="s">
        <v>151</v>
      </c>
      <c r="I30" s="72" t="s">
        <v>152</v>
      </c>
      <c r="J30" s="72" t="s">
        <v>153</v>
      </c>
      <c r="K30" s="72" t="s">
        <v>154</v>
      </c>
      <c r="M30" s="17" t="s">
        <v>107</v>
      </c>
      <c r="O30" s="17" t="s">
        <v>108</v>
      </c>
      <c r="P30" s="17" t="s">
        <v>132</v>
      </c>
      <c r="Q30" s="17" t="s">
        <v>109</v>
      </c>
    </row>
    <row r="31" spans="3:18" ht="132" x14ac:dyDescent="0.35">
      <c r="C31" s="73" t="s">
        <v>133</v>
      </c>
      <c r="D31" s="74">
        <v>1</v>
      </c>
      <c r="E31" s="75" t="s">
        <v>199</v>
      </c>
      <c r="F31" s="76">
        <v>7700000</v>
      </c>
      <c r="G31" s="77">
        <v>7000000</v>
      </c>
      <c r="H31" s="78">
        <f t="shared" ref="H31:H90" si="2">IF(ISNUMBER($E$9),ROUNDDOWN(G31*$E$9,0),"-")</f>
        <v>4666666</v>
      </c>
      <c r="I31" s="75" t="s">
        <v>200</v>
      </c>
      <c r="J31" s="93" t="s">
        <v>201</v>
      </c>
      <c r="K31" s="94" t="s">
        <v>202</v>
      </c>
      <c r="M31" s="17" t="str">
        <f t="array" ref="M31">IF($D31&lt;=IF(INDEX($E$15:$E$26,MATCH(INDEX($C:$C,ROW()-$D31+1),$C$15:$C$26,0))=リスト!$O$9,5,INDEX($E$15:$E$26,MATCH(INDEX($C:$C,ROW()-$D31+1),$C$15:$C$26,0))),IF(AND($E31&lt;&gt;"",$F31&lt;&gt;"",$G31&lt;&gt;""),"OK","NG"),"-")</f>
        <v>OK</v>
      </c>
      <c r="N31" s="17" t="str">
        <f t="array" ref="N31">IF(AND($D31&lt;=IF(INDEX($E$15:$E$26,MATCH(INDEX($C:$C,ROW()-$D31+1),$C$15:$C$26,0))=リスト!$O$9,5,INDEX($E$15:$E$26,MATCH(INDEX($C:$C,ROW()-$D31+1),$C$15:$C$26,0))),$G31&gt;0),IF(AND($I31&lt;&gt;"",$J31&lt;&gt;"",$K31&lt;&gt;""),"OK","NG"),"-")</f>
        <v>OK</v>
      </c>
      <c r="O31" s="17" t="str">
        <f t="array" ref="O31">IF($D31&lt;=IF(INDEX($E$15:$E$26,MATCH(INDEX($C:$C,ROW()-$D31+1),$C$15:$C$26,0))=リスト!$O$9,5,INDEX($E$15:$E$26,MATCH(INDEX($C:$C,ROW()-$D31+1),$C$15:$C$26,0))),IF(AND(LEN(SUBSTITUTE(SUBSTITUTE($E31,CHAR(10),""),CHAR(13),""))&lt;=1000,SUMPRODUCT(--ISNUMBER(FIND({"&lt;";"&gt;";"&amp;";"""";"'"},$E31)))=0,LEN(SUBSTITUTE(SUBSTITUTE($I31,CHAR(10),""),CHAR(13),""))&lt;=1000,SUMPRODUCT(--ISNUMBER(FIND({"&lt;";"&gt;";"&amp;";"""";"'"},$I31)))=0,LEN(SUBSTITUTE(SUBSTITUTE($J31,CHAR(10),""),CHAR(13),""))&lt;=300,SUMPRODUCT(--ISNUMBER(FIND({"&lt;";"&gt;";"&amp;";"""";"'"},$J31)))=0,OR($F31="",IF(ISNUMBER($F31),AND($F31=INT($F31),$F31&gt;=0,LEN(TEXT($F31,"0"))&lt;=12),FALSE)),OR($G31="",IF(ISNUMBER($G31),AND($G31=INT($G31),$G31&gt;=0,LEN(TEXT($G31,"0"))&lt;=12),FALSE))),"OK","NG"),"-")</f>
        <v>OK</v>
      </c>
      <c r="P31" s="17" t="str">
        <f t="array" ref="P31">IF($D31&lt;=IF(INDEX($E$15:$E$26,MATCH(INDEX($C:$C,ROW()-$D31+1),$C$15:$C$26,0))=リスト!$O$9,5,INDEX($E$15:$E$26,MATCH(INDEX($C:$C,ROW()-$D31+1),$C$15:$C$26,0))),IF(AND(ISNUMBER($F31),ISNUMBER($G31)),IF(AND($F31&gt;=$G31,IF(INDEX($C:$C,ROW()-$D31+1)=$C$31,$G31&gt;=100000,TRUE)),"OK","NG"),"-"),"-")</f>
        <v>OK</v>
      </c>
      <c r="Q31" s="17" t="str">
        <f t="array" ref="Q31">IF($D31&gt;IF(INDEX($E$15:$E$26,MATCH(INDEX($C:$C,ROW()-$D31+1),$C$15:$C$26,0))=リスト!$O$9,5,INDEX($E$15:$E$26,MATCH(INDEX($C:$C,ROW()-$D31+1),$C$15:$C$26,0))),IF(AND($E31="",$F31="",$G31="",$I31="",$J31="",$K31=""),"OK","NG"),"-")</f>
        <v>-</v>
      </c>
    </row>
    <row r="32" spans="3:18" ht="110" x14ac:dyDescent="0.35">
      <c r="C32" s="79"/>
      <c r="D32" s="74">
        <v>2</v>
      </c>
      <c r="E32" s="80" t="s">
        <v>203</v>
      </c>
      <c r="F32" s="81">
        <v>2750000</v>
      </c>
      <c r="G32" s="82">
        <v>2500000</v>
      </c>
      <c r="H32" s="83">
        <f t="shared" si="2"/>
        <v>1666666</v>
      </c>
      <c r="I32" s="80" t="s">
        <v>204</v>
      </c>
      <c r="J32" s="95" t="s">
        <v>205</v>
      </c>
      <c r="K32" s="96" t="s">
        <v>202</v>
      </c>
      <c r="M32" s="17" t="str">
        <f t="array" ref="M32">IF($D32&lt;=IF(INDEX($E$15:$E$26,MATCH(INDEX($C:$C,ROW()-$D32+1),$C$15:$C$26,0))=リスト!$O$9,5,INDEX($E$15:$E$26,MATCH(INDEX($C:$C,ROW()-$D32+1),$C$15:$C$26,0))),IF(AND($E32&lt;&gt;"",$F32&lt;&gt;"",$G32&lt;&gt;""),"OK","NG"),"-")</f>
        <v>OK</v>
      </c>
      <c r="N32" s="17" t="str">
        <f t="array" ref="N32">IF(AND($D32&lt;=IF(INDEX($E$15:$E$26,MATCH(INDEX($C:$C,ROW()-$D32+1),$C$15:$C$26,0))=リスト!$O$9,5,INDEX($E$15:$E$26,MATCH(INDEX($C:$C,ROW()-$D32+1),$C$15:$C$26,0))),$G32&gt;0),IF(AND($I32&lt;&gt;"",$J32&lt;&gt;"",$K32&lt;&gt;""),"OK","NG"),"-")</f>
        <v>OK</v>
      </c>
      <c r="O32" s="17" t="str">
        <f t="array" ref="O32">IF($D32&lt;=IF(INDEX($E$15:$E$26,MATCH(INDEX($C:$C,ROW()-$D32+1),$C$15:$C$26,0))=リスト!$O$9,5,INDEX($E$15:$E$26,MATCH(INDEX($C:$C,ROW()-$D32+1),$C$15:$C$26,0))),IF(AND(LEN(SUBSTITUTE(SUBSTITUTE($E32,CHAR(10),""),CHAR(13),""))&lt;=1000,SUMPRODUCT(--ISNUMBER(FIND({"&lt;";"&gt;";"&amp;";"""";"'"},$E32)))=0,LEN(SUBSTITUTE(SUBSTITUTE($I32,CHAR(10),""),CHAR(13),""))&lt;=1000,SUMPRODUCT(--ISNUMBER(FIND({"&lt;";"&gt;";"&amp;";"""";"'"},$I32)))=0,LEN(SUBSTITUTE(SUBSTITUTE($J32,CHAR(10),""),CHAR(13),""))&lt;=300,SUMPRODUCT(--ISNUMBER(FIND({"&lt;";"&gt;";"&amp;";"""";"'"},$J32)))=0,OR($F32="",IF(ISNUMBER($F32),AND($F32=INT($F32),$F32&gt;=0,LEN(TEXT($F32,"0"))&lt;=12),FALSE)),OR($G32="",IF(ISNUMBER($G32),AND($G32=INT($G32),$G32&gt;=0,LEN(TEXT($G32,"0"))&lt;=12),FALSE))),"OK","NG"),"-")</f>
        <v>OK</v>
      </c>
      <c r="P32" s="17" t="str">
        <f t="array" ref="P32">IF($D32&lt;=IF(INDEX($E$15:$E$26,MATCH(INDEX($C:$C,ROW()-$D32+1),$C$15:$C$26,0))=リスト!$O$9,5,INDEX($E$15:$E$26,MATCH(INDEX($C:$C,ROW()-$D32+1),$C$15:$C$26,0))),IF(AND(ISNUMBER($F32),ISNUMBER($G32)),IF(AND($F32&gt;=$G32,IF(INDEX($C:$C,ROW()-$D32+1)=$C$31,$G32&gt;=100000,TRUE)),"OK","NG"),"-"),"-")</f>
        <v>OK</v>
      </c>
      <c r="Q32" s="17" t="str">
        <f t="array" ref="Q32">IF($D32&gt;IF(INDEX($E$15:$E$26,MATCH(INDEX($C:$C,ROW()-$D32+1),$C$15:$C$26,0))=リスト!$O$9,5,INDEX($E$15:$E$26,MATCH(INDEX($C:$C,ROW()-$D32+1),$C$15:$C$26,0))),IF(AND($E32="",$F32="",$G32="",$I32="",$J32="",$K32=""),"OK","NG"),"-")</f>
        <v>-</v>
      </c>
    </row>
    <row r="33" spans="3:17" ht="132" x14ac:dyDescent="0.35">
      <c r="C33" s="79"/>
      <c r="D33" s="74">
        <v>3</v>
      </c>
      <c r="E33" s="80" t="s">
        <v>206</v>
      </c>
      <c r="F33" s="81">
        <v>2200000</v>
      </c>
      <c r="G33" s="82">
        <v>2000000</v>
      </c>
      <c r="H33" s="83">
        <f t="shared" si="2"/>
        <v>1333333</v>
      </c>
      <c r="I33" s="80" t="s">
        <v>207</v>
      </c>
      <c r="J33" s="95" t="s">
        <v>208</v>
      </c>
      <c r="K33" s="96" t="s">
        <v>209</v>
      </c>
      <c r="M33" s="17" t="str">
        <f t="array" ref="M33">IF($D33&lt;=IF(INDEX($E$15:$E$26,MATCH(INDEX($C:$C,ROW()-$D33+1),$C$15:$C$26,0))=リスト!$O$9,5,INDEX($E$15:$E$26,MATCH(INDEX($C:$C,ROW()-$D33+1),$C$15:$C$26,0))),IF(AND($E33&lt;&gt;"",$F33&lt;&gt;"",$G33&lt;&gt;""),"OK","NG"),"-")</f>
        <v>OK</v>
      </c>
      <c r="N33" s="17" t="str">
        <f t="array" ref="N33">IF(AND($D33&lt;=IF(INDEX($E$15:$E$26,MATCH(INDEX($C:$C,ROW()-$D33+1),$C$15:$C$26,0))=リスト!$O$9,5,INDEX($E$15:$E$26,MATCH(INDEX($C:$C,ROW()-$D33+1),$C$15:$C$26,0))),$G33&gt;0),IF(AND($I33&lt;&gt;"",$J33&lt;&gt;"",$K33&lt;&gt;""),"OK","NG"),"-")</f>
        <v>OK</v>
      </c>
      <c r="O33" s="17" t="str">
        <f t="array" ref="O33">IF($D33&lt;=IF(INDEX($E$15:$E$26,MATCH(INDEX($C:$C,ROW()-$D33+1),$C$15:$C$26,0))=リスト!$O$9,5,INDEX($E$15:$E$26,MATCH(INDEX($C:$C,ROW()-$D33+1),$C$15:$C$26,0))),IF(AND(LEN(SUBSTITUTE(SUBSTITUTE($E33,CHAR(10),""),CHAR(13),""))&lt;=1000,SUMPRODUCT(--ISNUMBER(FIND({"&lt;";"&gt;";"&amp;";"""";"'"},$E33)))=0,LEN(SUBSTITUTE(SUBSTITUTE($I33,CHAR(10),""),CHAR(13),""))&lt;=1000,SUMPRODUCT(--ISNUMBER(FIND({"&lt;";"&gt;";"&amp;";"""";"'"},$I33)))=0,LEN(SUBSTITUTE(SUBSTITUTE($J33,CHAR(10),""),CHAR(13),""))&lt;=300,SUMPRODUCT(--ISNUMBER(FIND({"&lt;";"&gt;";"&amp;";"""";"'"},$J33)))=0,OR($F33="",IF(ISNUMBER($F33),AND($F33=INT($F33),$F33&gt;=0,LEN(TEXT($F33,"0"))&lt;=12),FALSE)),OR($G33="",IF(ISNUMBER($G33),AND($G33=INT($G33),$G33&gt;=0,LEN(TEXT($G33,"0"))&lt;=12),FALSE))),"OK","NG"),"-")</f>
        <v>OK</v>
      </c>
      <c r="P33" s="17" t="str">
        <f t="array" ref="P33">IF($D33&lt;=IF(INDEX($E$15:$E$26,MATCH(INDEX($C:$C,ROW()-$D33+1),$C$15:$C$26,0))=リスト!$O$9,5,INDEX($E$15:$E$26,MATCH(INDEX($C:$C,ROW()-$D33+1),$C$15:$C$26,0))),IF(AND(ISNUMBER($F33),ISNUMBER($G33)),IF(AND($F33&gt;=$G33,IF(INDEX($C:$C,ROW()-$D33+1)=$C$31,$G33&gt;=100000,TRUE)),"OK","NG"),"-"),"-")</f>
        <v>OK</v>
      </c>
      <c r="Q33" s="17" t="str">
        <f t="array" ref="Q33">IF($D33&gt;IF(INDEX($E$15:$E$26,MATCH(INDEX($C:$C,ROW()-$D33+1),$C$15:$C$26,0))=リスト!$O$9,5,INDEX($E$15:$E$26,MATCH(INDEX($C:$C,ROW()-$D33+1),$C$15:$C$26,0))),IF(AND($E33="",$F33="",$G33="",$I33="",$J33="",$K33=""),"OK","NG"),"-")</f>
        <v>-</v>
      </c>
    </row>
    <row r="34" spans="3:17" ht="70.150000000000006" customHeight="1" x14ac:dyDescent="0.35">
      <c r="C34" s="79"/>
      <c r="D34" s="74">
        <v>4</v>
      </c>
      <c r="E34" s="80"/>
      <c r="F34" s="81"/>
      <c r="G34" s="82"/>
      <c r="H34" s="83">
        <f t="shared" si="2"/>
        <v>0</v>
      </c>
      <c r="I34" s="80"/>
      <c r="J34" s="95"/>
      <c r="K34" s="96"/>
      <c r="M34" s="17" t="str">
        <f t="array" ref="M34">IF($D34&lt;=IF(INDEX($E$15:$E$26,MATCH(INDEX($C:$C,ROW()-$D34+1),$C$15:$C$26,0))=リスト!$O$9,5,INDEX($E$15:$E$26,MATCH(INDEX($C:$C,ROW()-$D34+1),$C$15:$C$26,0))),IF(AND($E34&lt;&gt;"",$F34&lt;&gt;"",$G34&lt;&gt;""),"OK","NG"),"-")</f>
        <v>-</v>
      </c>
      <c r="N34" s="17" t="str">
        <f t="array" ref="N34">IF(AND($D34&lt;=IF(INDEX($E$15:$E$26,MATCH(INDEX($C:$C,ROW()-$D34+1),$C$15:$C$26,0))=リスト!$O$9,5,INDEX($E$15:$E$26,MATCH(INDEX($C:$C,ROW()-$D34+1),$C$15:$C$26,0))),$G34&gt;0),IF(AND($I34&lt;&gt;"",$J34&lt;&gt;"",$K34&lt;&gt;""),"OK","NG"),"-")</f>
        <v>-</v>
      </c>
      <c r="O34" s="17" t="str">
        <f t="array" ref="O34">IF($D34&lt;=IF(INDEX($E$15:$E$26,MATCH(INDEX($C:$C,ROW()-$D34+1),$C$15:$C$26,0))=リスト!$O$9,5,INDEX($E$15:$E$26,MATCH(INDEX($C:$C,ROW()-$D34+1),$C$15:$C$26,0))),IF(AND(LEN(SUBSTITUTE(SUBSTITUTE($E34,CHAR(10),""),CHAR(13),""))&lt;=1000,SUMPRODUCT(--ISNUMBER(FIND({"&lt;";"&gt;";"&amp;";"""";"'"},$E34)))=0,LEN(SUBSTITUTE(SUBSTITUTE($I34,CHAR(10),""),CHAR(13),""))&lt;=1000,SUMPRODUCT(--ISNUMBER(FIND({"&lt;";"&gt;";"&amp;";"""";"'"},$I34)))=0,LEN(SUBSTITUTE(SUBSTITUTE($J34,CHAR(10),""),CHAR(13),""))&lt;=300,SUMPRODUCT(--ISNUMBER(FIND({"&lt;";"&gt;";"&amp;";"""";"'"},$J34)))=0,OR($F34="",IF(ISNUMBER($F34),AND($F34=INT($F34),$F34&gt;=0,LEN(TEXT($F34,"0"))&lt;=12),FALSE)),OR($G34="",IF(ISNUMBER($G34),AND($G34=INT($G34),$G34&gt;=0,LEN(TEXT($G34,"0"))&lt;=12),FALSE))),"OK","NG"),"-")</f>
        <v>-</v>
      </c>
      <c r="P34" s="17" t="str">
        <f t="array" ref="P34">IF($D34&lt;=IF(INDEX($E$15:$E$26,MATCH(INDEX($C:$C,ROW()-$D34+1),$C$15:$C$26,0))=リスト!$O$9,5,INDEX($E$15:$E$26,MATCH(INDEX($C:$C,ROW()-$D34+1),$C$15:$C$26,0))),IF(AND(ISNUMBER($F34),ISNUMBER($G34)),IF(AND($F34&gt;=$G34,IF(INDEX($C:$C,ROW()-$D34+1)=$C$31,$G34&gt;=100000,TRUE)),"OK","NG"),"-"),"-")</f>
        <v>-</v>
      </c>
      <c r="Q34" s="17" t="str">
        <f t="array" ref="Q34">IF($D34&gt;IF(INDEX($E$15:$E$26,MATCH(INDEX($C:$C,ROW()-$D34+1),$C$15:$C$26,0))=リスト!$O$9,5,INDEX($E$15:$E$26,MATCH(INDEX($C:$C,ROW()-$D34+1),$C$15:$C$26,0))),IF(AND($E34="",$F34="",$G34="",$I34="",$J34="",$K34=""),"OK","NG"),"-")</f>
        <v>OK</v>
      </c>
    </row>
    <row r="35" spans="3:17" ht="70.150000000000006" customHeight="1" x14ac:dyDescent="0.35">
      <c r="C35" s="84"/>
      <c r="D35" s="74">
        <v>5</v>
      </c>
      <c r="E35" s="85"/>
      <c r="F35" s="86"/>
      <c r="G35" s="87"/>
      <c r="H35" s="88">
        <f t="shared" si="2"/>
        <v>0</v>
      </c>
      <c r="I35" s="85"/>
      <c r="J35" s="97"/>
      <c r="K35" s="98"/>
      <c r="M35" s="17" t="str">
        <f t="array" ref="M35">IF($D35&lt;=IF(INDEX($E$15:$E$26,MATCH(INDEX($C:$C,ROW()-$D35+1),$C$15:$C$26,0))=リスト!$O$9,5,INDEX($E$15:$E$26,MATCH(INDEX($C:$C,ROW()-$D35+1),$C$15:$C$26,0))),IF(AND($E35&lt;&gt;"",$F35&lt;&gt;"",$G35&lt;&gt;""),"OK","NG"),"-")</f>
        <v>-</v>
      </c>
      <c r="N35" s="17" t="str">
        <f t="array" ref="N35">IF(AND($D35&lt;=IF(INDEX($E$15:$E$26,MATCH(INDEX($C:$C,ROW()-$D35+1),$C$15:$C$26,0))=リスト!$O$9,5,INDEX($E$15:$E$26,MATCH(INDEX($C:$C,ROW()-$D35+1),$C$15:$C$26,0))),$G35&gt;0),IF(AND($I35&lt;&gt;"",$J35&lt;&gt;"",$K35&lt;&gt;""),"OK","NG"),"-")</f>
        <v>-</v>
      </c>
      <c r="O35" s="17" t="str">
        <f t="array" ref="O35">IF($D35&lt;=IF(INDEX($E$15:$E$26,MATCH(INDEX($C:$C,ROW()-$D35+1),$C$15:$C$26,0))=リスト!$O$9,5,INDEX($E$15:$E$26,MATCH(INDEX($C:$C,ROW()-$D35+1),$C$15:$C$26,0))),IF(AND(LEN(SUBSTITUTE(SUBSTITUTE($E35,CHAR(10),""),CHAR(13),""))&lt;=1000,SUMPRODUCT(--ISNUMBER(FIND({"&lt;";"&gt;";"&amp;";"""";"'"},$E35)))=0,LEN(SUBSTITUTE(SUBSTITUTE($I35,CHAR(10),""),CHAR(13),""))&lt;=1000,SUMPRODUCT(--ISNUMBER(FIND({"&lt;";"&gt;";"&amp;";"""";"'"},$I35)))=0,LEN(SUBSTITUTE(SUBSTITUTE($J35,CHAR(10),""),CHAR(13),""))&lt;=300,SUMPRODUCT(--ISNUMBER(FIND({"&lt;";"&gt;";"&amp;";"""";"'"},$J35)))=0,OR($F35="",IF(ISNUMBER($F35),AND($F35=INT($F35),$F35&gt;=0,LEN(TEXT($F35,"0"))&lt;=12),FALSE)),OR($G35="",IF(ISNUMBER($G35),AND($G35=INT($G35),$G35&gt;=0,LEN(TEXT($G35,"0"))&lt;=12),FALSE))),"OK","NG"),"-")</f>
        <v>-</v>
      </c>
      <c r="P35" s="17" t="str">
        <f t="array" ref="P35">IF($D35&lt;=IF(INDEX($E$15:$E$26,MATCH(INDEX($C:$C,ROW()-$D35+1),$C$15:$C$26,0))=リスト!$O$9,5,INDEX($E$15:$E$26,MATCH(INDEX($C:$C,ROW()-$D35+1),$C$15:$C$26,0))),IF(AND(ISNUMBER($F35),ISNUMBER($G35)),IF(AND($F35&gt;=$G35,IF(INDEX($C:$C,ROW()-$D35+1)=$C$31,$G35&gt;=100000,TRUE)),"OK","NG"),"-"),"-")</f>
        <v>-</v>
      </c>
      <c r="Q35" s="17" t="str">
        <f t="array" ref="Q35">IF($D35&gt;IF(INDEX($E$15:$E$26,MATCH(INDEX($C:$C,ROW()-$D35+1),$C$15:$C$26,0))=リスト!$O$9,5,INDEX($E$15:$E$26,MATCH(INDEX($C:$C,ROW()-$D35+1),$C$15:$C$26,0))),IF(AND($E35="",$F35="",$G35="",$I35="",$J35="",$K35=""),"OK","NG"),"-")</f>
        <v>OK</v>
      </c>
    </row>
    <row r="36" spans="3:17" ht="70.150000000000006" customHeight="1" x14ac:dyDescent="0.35">
      <c r="C36" s="73" t="s">
        <v>134</v>
      </c>
      <c r="D36" s="89">
        <v>1</v>
      </c>
      <c r="E36" s="75"/>
      <c r="F36" s="76"/>
      <c r="G36" s="77"/>
      <c r="H36" s="78">
        <f t="shared" si="2"/>
        <v>0</v>
      </c>
      <c r="I36" s="75"/>
      <c r="J36" s="35"/>
      <c r="M36" s="17" t="str">
        <f t="array" ref="M36">IF($D36&lt;=IF(INDEX($E$15:$E$26,MATCH(INDEX($C:$C,ROW()-$D36+1),$C$15:$C$26,0))=リスト!$O$9,5,INDEX($E$15:$E$26,MATCH(INDEX($C:$C,ROW()-$D36+1),$C$15:$C$26,0))),IF(AND($E36&lt;&gt;"",$F36&lt;&gt;"",$G36&lt;&gt;""),"OK","NG"),"-")</f>
        <v>-</v>
      </c>
      <c r="N36" s="17" t="str">
        <f t="array" ref="N36">IF(AND($D36&lt;=IF(INDEX($E$15:$E$26,MATCH(INDEX($C:$C,ROW()-$D36+1),$C$15:$C$26,0))=リスト!$O$9,5,INDEX($E$15:$E$26,MATCH(INDEX($C:$C,ROW()-$D36+1),$C$15:$C$26,0))),$G36&gt;0),IF(AND($I36&lt;&gt;"",$J36&lt;&gt;""),"OK","NG"),"-")</f>
        <v>-</v>
      </c>
      <c r="O36" s="17" t="str">
        <f t="array" ref="O36">IF($D36&lt;=IF(INDEX($E$15:$E$26,MATCH(INDEX($C:$C,ROW()-$D36+1),$C$15:$C$26,0))=リスト!$O$9,5,INDEX($E$15:$E$26,MATCH(INDEX($C:$C,ROW()-$D36+1),$C$15:$C$26,0))),IF(AND(LEN(SUBSTITUTE(SUBSTITUTE($E36,CHAR(10),""),CHAR(13),""))&lt;=1000,SUMPRODUCT(--ISNUMBER(FIND({"&lt;";"&gt;";"&amp;";"""";"'"},$E36)))=0,LEN(SUBSTITUTE(SUBSTITUTE($I36,CHAR(10),""),CHAR(13),""))&lt;=1000,SUMPRODUCT(--ISNUMBER(FIND({"&lt;";"&gt;";"&amp;";"""";"'"},$I36)))=0,LEN(SUBSTITUTE(SUBSTITUTE($J36,CHAR(10),""),CHAR(13),""))&lt;=300,SUMPRODUCT(--ISNUMBER(FIND({"&lt;";"&gt;";"&amp;";"""";"'"},$J36)))=0,OR($F36="",IF(ISNUMBER($F36),AND($F36=INT($F36),$F36&gt;=0,LEN(TEXT($F36,"0"))&lt;=12),FALSE)),OR($G36="",IF(ISNUMBER($G36),AND($G36=INT($G36),$G36&gt;=0,LEN(TEXT($G36,"0"))&lt;=12),FALSE))),"OK","NG"),"-")</f>
        <v>-</v>
      </c>
      <c r="P36" s="17" t="str">
        <f t="array" ref="P36">IF($D36&lt;=IF(INDEX($E$15:$E$26,MATCH(INDEX($C:$C,ROW()-$D36+1),$C$15:$C$26,0))=リスト!$O$9,5,INDEX($E$15:$E$26,MATCH(INDEX($C:$C,ROW()-$D36+1),$C$15:$C$26,0))),IF(AND(ISNUMBER($F36),ISNUMBER($G36)),IF(AND($F36&gt;=$G36,IF(INDEX($C:$C,ROW()-$D36+1)=$C$31,$G36&gt;=100000,TRUE)),"OK","NG"),"-"),"-")</f>
        <v>-</v>
      </c>
      <c r="Q36" s="17" t="str">
        <f t="array" ref="Q36">IF($D36&gt;IF(INDEX($E$15:$E$26,MATCH(INDEX($C:$C,ROW()-$D36+1),$C$15:$C$26,0))=リスト!$O$9,5,INDEX($E$15:$E$26,MATCH(INDEX($C:$C,ROW()-$D36+1),$C$15:$C$26,0))),IF(AND($E36="",$F36="",$G36="",$I36="",$J36=""),"OK","NG"),"-")</f>
        <v>OK</v>
      </c>
    </row>
    <row r="37" spans="3:17" ht="70.150000000000006" customHeight="1" x14ac:dyDescent="0.35">
      <c r="C37" s="79"/>
      <c r="D37" s="89">
        <v>2</v>
      </c>
      <c r="E37" s="80"/>
      <c r="F37" s="81"/>
      <c r="G37" s="82"/>
      <c r="H37" s="83">
        <f t="shared" si="2"/>
        <v>0</v>
      </c>
      <c r="I37" s="80"/>
      <c r="J37" s="91"/>
      <c r="M37" s="17" t="str">
        <f t="array" ref="M37">IF($D37&lt;=IF(INDEX($E$15:$E$26,MATCH(INDEX($C:$C,ROW()-$D37+1),$C$15:$C$26,0))=リスト!$O$9,5,INDEX($E$15:$E$26,MATCH(INDEX($C:$C,ROW()-$D37+1),$C$15:$C$26,0))),IF(AND($E37&lt;&gt;"",$F37&lt;&gt;"",$G37&lt;&gt;""),"OK","NG"),"-")</f>
        <v>-</v>
      </c>
      <c r="N37" s="17" t="str">
        <f t="array" ref="N37">IF(AND($D37&lt;=IF(INDEX($E$15:$E$26,MATCH(INDEX($C:$C,ROW()-$D37+1),$C$15:$C$26,0))=リスト!$O$9,5,INDEX($E$15:$E$26,MATCH(INDEX($C:$C,ROW()-$D37+1),$C$15:$C$26,0))),$G37&gt;0),IF(AND($I37&lt;&gt;"",$J37&lt;&gt;""),"OK","NG"),"-")</f>
        <v>-</v>
      </c>
      <c r="O37" s="17" t="str">
        <f t="array" ref="O37">IF($D37&lt;=IF(INDEX($E$15:$E$26,MATCH(INDEX($C:$C,ROW()-$D37+1),$C$15:$C$26,0))=リスト!$O$9,5,INDEX($E$15:$E$26,MATCH(INDEX($C:$C,ROW()-$D37+1),$C$15:$C$26,0))),IF(AND(LEN(SUBSTITUTE(SUBSTITUTE($E37,CHAR(10),""),CHAR(13),""))&lt;=1000,SUMPRODUCT(--ISNUMBER(FIND({"&lt;";"&gt;";"&amp;";"""";"'"},$E37)))=0,LEN(SUBSTITUTE(SUBSTITUTE($I37,CHAR(10),""),CHAR(13),""))&lt;=1000,SUMPRODUCT(--ISNUMBER(FIND({"&lt;";"&gt;";"&amp;";"""";"'"},$I37)))=0,LEN(SUBSTITUTE(SUBSTITUTE($J37,CHAR(10),""),CHAR(13),""))&lt;=300,SUMPRODUCT(--ISNUMBER(FIND({"&lt;";"&gt;";"&amp;";"""";"'"},$J37)))=0,OR($F37="",IF(ISNUMBER($F37),AND($F37=INT($F37),$F37&gt;=0,LEN(TEXT($F37,"0"))&lt;=12),FALSE)),OR($G37="",IF(ISNUMBER($G37),AND($G37=INT($G37),$G37&gt;=0,LEN(TEXT($G37,"0"))&lt;=12),FALSE))),"OK","NG"),"-")</f>
        <v>-</v>
      </c>
      <c r="P37" s="17" t="str">
        <f t="array" ref="P37">IF($D37&lt;=IF(INDEX($E$15:$E$26,MATCH(INDEX($C:$C,ROW()-$D37+1),$C$15:$C$26,0))=リスト!$O$9,5,INDEX($E$15:$E$26,MATCH(INDEX($C:$C,ROW()-$D37+1),$C$15:$C$26,0))),IF(AND(ISNUMBER($F37),ISNUMBER($G37)),IF(AND($F37&gt;=$G37,IF(INDEX($C:$C,ROW()-$D37+1)=$C$31,$G37&gt;=100000,TRUE)),"OK","NG"),"-"),"-")</f>
        <v>-</v>
      </c>
      <c r="Q37" s="17" t="str">
        <f t="array" ref="Q37">IF($D37&gt;IF(INDEX($E$15:$E$26,MATCH(INDEX($C:$C,ROW()-$D37+1),$C$15:$C$26,0))=リスト!$O$9,5,INDEX($E$15:$E$26,MATCH(INDEX($C:$C,ROW()-$D37+1),$C$15:$C$26,0))),IF(AND($E37="",$F37="",$G37="",$I37="",$J37=""),"OK","NG"),"-")</f>
        <v>OK</v>
      </c>
    </row>
    <row r="38" spans="3:17" ht="70.150000000000006" customHeight="1" x14ac:dyDescent="0.35">
      <c r="C38" s="79"/>
      <c r="D38" s="89">
        <v>3</v>
      </c>
      <c r="E38" s="80"/>
      <c r="F38" s="81"/>
      <c r="G38" s="82"/>
      <c r="H38" s="83">
        <f t="shared" si="2"/>
        <v>0</v>
      </c>
      <c r="I38" s="80"/>
      <c r="J38" s="91"/>
      <c r="M38" s="17" t="str">
        <f t="array" ref="M38">IF($D38&lt;=IF(INDEX($E$15:$E$26,MATCH(INDEX($C:$C,ROW()-$D38+1),$C$15:$C$26,0))=リスト!$O$9,5,INDEX($E$15:$E$26,MATCH(INDEX($C:$C,ROW()-$D38+1),$C$15:$C$26,0))),IF(AND($E38&lt;&gt;"",$F38&lt;&gt;"",$G38&lt;&gt;""),"OK","NG"),"-")</f>
        <v>-</v>
      </c>
      <c r="N38" s="17" t="str">
        <f t="array" ref="N38">IF(AND($D38&lt;=IF(INDEX($E$15:$E$26,MATCH(INDEX($C:$C,ROW()-$D38+1),$C$15:$C$26,0))=リスト!$O$9,5,INDEX($E$15:$E$26,MATCH(INDEX($C:$C,ROW()-$D38+1),$C$15:$C$26,0))),$G38&gt;0),IF(AND($I38&lt;&gt;"",$J38&lt;&gt;""),"OK","NG"),"-")</f>
        <v>-</v>
      </c>
      <c r="O38" s="17" t="str">
        <f t="array" ref="O38">IF($D38&lt;=IF(INDEX($E$15:$E$26,MATCH(INDEX($C:$C,ROW()-$D38+1),$C$15:$C$26,0))=リスト!$O$9,5,INDEX($E$15:$E$26,MATCH(INDEX($C:$C,ROW()-$D38+1),$C$15:$C$26,0))),IF(AND(LEN(SUBSTITUTE(SUBSTITUTE($E38,CHAR(10),""),CHAR(13),""))&lt;=1000,SUMPRODUCT(--ISNUMBER(FIND({"&lt;";"&gt;";"&amp;";"""";"'"},$E38)))=0,LEN(SUBSTITUTE(SUBSTITUTE($I38,CHAR(10),""),CHAR(13),""))&lt;=1000,SUMPRODUCT(--ISNUMBER(FIND({"&lt;";"&gt;";"&amp;";"""";"'"},$I38)))=0,LEN(SUBSTITUTE(SUBSTITUTE($J38,CHAR(10),""),CHAR(13),""))&lt;=300,SUMPRODUCT(--ISNUMBER(FIND({"&lt;";"&gt;";"&amp;";"""";"'"},$J38)))=0,OR($F38="",IF(ISNUMBER($F38),AND($F38=INT($F38),$F38&gt;=0,LEN(TEXT($F38,"0"))&lt;=12),FALSE)),OR($G38="",IF(ISNUMBER($G38),AND($G38=INT($G38),$G38&gt;=0,LEN(TEXT($G38,"0"))&lt;=12),FALSE))),"OK","NG"),"-")</f>
        <v>-</v>
      </c>
      <c r="P38" s="17" t="str">
        <f t="array" ref="P38">IF($D38&lt;=IF(INDEX($E$15:$E$26,MATCH(INDEX($C:$C,ROW()-$D38+1),$C$15:$C$26,0))=リスト!$O$9,5,INDEX($E$15:$E$26,MATCH(INDEX($C:$C,ROW()-$D38+1),$C$15:$C$26,0))),IF(AND(ISNUMBER($F38),ISNUMBER($G38)),IF(AND($F38&gt;=$G38,IF(INDEX($C:$C,ROW()-$D38+1)=$C$31,$G38&gt;=100000,TRUE)),"OK","NG"),"-"),"-")</f>
        <v>-</v>
      </c>
      <c r="Q38" s="17" t="str">
        <f t="array" ref="Q38">IF($D38&gt;IF(INDEX($E$15:$E$26,MATCH(INDEX($C:$C,ROW()-$D38+1),$C$15:$C$26,0))=リスト!$O$9,5,INDEX($E$15:$E$26,MATCH(INDEX($C:$C,ROW()-$D38+1),$C$15:$C$26,0))),IF(AND($E38="",$F38="",$G38="",$I38="",$J38=""),"OK","NG"),"-")</f>
        <v>OK</v>
      </c>
    </row>
    <row r="39" spans="3:17" ht="70.150000000000006" customHeight="1" x14ac:dyDescent="0.35">
      <c r="C39" s="79"/>
      <c r="D39" s="89">
        <v>4</v>
      </c>
      <c r="E39" s="80"/>
      <c r="F39" s="81"/>
      <c r="G39" s="82"/>
      <c r="H39" s="83">
        <f t="shared" si="2"/>
        <v>0</v>
      </c>
      <c r="I39" s="80"/>
      <c r="J39" s="91"/>
      <c r="M39" s="17" t="str">
        <f t="array" ref="M39">IF($D39&lt;=IF(INDEX($E$15:$E$26,MATCH(INDEX($C:$C,ROW()-$D39+1),$C$15:$C$26,0))=リスト!$O$9,5,INDEX($E$15:$E$26,MATCH(INDEX($C:$C,ROW()-$D39+1),$C$15:$C$26,0))),IF(AND($E39&lt;&gt;"",$F39&lt;&gt;"",$G39&lt;&gt;""),"OK","NG"),"-")</f>
        <v>-</v>
      </c>
      <c r="N39" s="17" t="str">
        <f t="array" ref="N39">IF(AND($D39&lt;=IF(INDEX($E$15:$E$26,MATCH(INDEX($C:$C,ROW()-$D39+1),$C$15:$C$26,0))=リスト!$O$9,5,INDEX($E$15:$E$26,MATCH(INDEX($C:$C,ROW()-$D39+1),$C$15:$C$26,0))),$G39&gt;0),IF(AND($I39&lt;&gt;"",$J39&lt;&gt;""),"OK","NG"),"-")</f>
        <v>-</v>
      </c>
      <c r="O39" s="17" t="str">
        <f t="array" ref="O39">IF($D39&lt;=IF(INDEX($E$15:$E$26,MATCH(INDEX($C:$C,ROW()-$D39+1),$C$15:$C$26,0))=リスト!$O$9,5,INDEX($E$15:$E$26,MATCH(INDEX($C:$C,ROW()-$D39+1),$C$15:$C$26,0))),IF(AND(LEN(SUBSTITUTE(SUBSTITUTE($E39,CHAR(10),""),CHAR(13),""))&lt;=1000,SUMPRODUCT(--ISNUMBER(FIND({"&lt;";"&gt;";"&amp;";"""";"'"},$E39)))=0,LEN(SUBSTITUTE(SUBSTITUTE($I39,CHAR(10),""),CHAR(13),""))&lt;=1000,SUMPRODUCT(--ISNUMBER(FIND({"&lt;";"&gt;";"&amp;";"""";"'"},$I39)))=0,LEN(SUBSTITUTE(SUBSTITUTE($J39,CHAR(10),""),CHAR(13),""))&lt;=300,SUMPRODUCT(--ISNUMBER(FIND({"&lt;";"&gt;";"&amp;";"""";"'"},$J39)))=0,OR($F39="",IF(ISNUMBER($F39),AND($F39=INT($F39),$F39&gt;=0,LEN(TEXT($F39,"0"))&lt;=12),FALSE)),OR($G39="",IF(ISNUMBER($G39),AND($G39=INT($G39),$G39&gt;=0,LEN(TEXT($G39,"0"))&lt;=12),FALSE))),"OK","NG"),"-")</f>
        <v>-</v>
      </c>
      <c r="P39" s="17" t="str">
        <f t="array" ref="P39">IF($D39&lt;=IF(INDEX($E$15:$E$26,MATCH(INDEX($C:$C,ROW()-$D39+1),$C$15:$C$26,0))=リスト!$O$9,5,INDEX($E$15:$E$26,MATCH(INDEX($C:$C,ROW()-$D39+1),$C$15:$C$26,0))),IF(AND(ISNUMBER($F39),ISNUMBER($G39)),IF(AND($F39&gt;=$G39,IF(INDEX($C:$C,ROW()-$D39+1)=$C$31,$G39&gt;=100000,TRUE)),"OK","NG"),"-"),"-")</f>
        <v>-</v>
      </c>
      <c r="Q39" s="17" t="str">
        <f t="array" ref="Q39">IF($D39&gt;IF(INDEX($E$15:$E$26,MATCH(INDEX($C:$C,ROW()-$D39+1),$C$15:$C$26,0))=リスト!$O$9,5,INDEX($E$15:$E$26,MATCH(INDEX($C:$C,ROW()-$D39+1),$C$15:$C$26,0))),IF(AND($E39="",$F39="",$G39="",$I39="",$J39=""),"OK","NG"),"-")</f>
        <v>OK</v>
      </c>
    </row>
    <row r="40" spans="3:17" ht="70.150000000000006" customHeight="1" x14ac:dyDescent="0.35">
      <c r="C40" s="84"/>
      <c r="D40" s="89">
        <v>5</v>
      </c>
      <c r="E40" s="85"/>
      <c r="F40" s="86"/>
      <c r="G40" s="87"/>
      <c r="H40" s="88">
        <f t="shared" si="2"/>
        <v>0</v>
      </c>
      <c r="I40" s="85"/>
      <c r="J40" s="38"/>
      <c r="M40" s="17" t="str">
        <f t="array" ref="M40">IF($D40&lt;=IF(INDEX($E$15:$E$26,MATCH(INDEX($C:$C,ROW()-$D40+1),$C$15:$C$26,0))=リスト!$O$9,5,INDEX($E$15:$E$26,MATCH(INDEX($C:$C,ROW()-$D40+1),$C$15:$C$26,0))),IF(AND($E40&lt;&gt;"",$F40&lt;&gt;"",$G40&lt;&gt;""),"OK","NG"),"-")</f>
        <v>-</v>
      </c>
      <c r="N40" s="17" t="str">
        <f t="array" ref="N40">IF(AND($D40&lt;=IF(INDEX($E$15:$E$26,MATCH(INDEX($C:$C,ROW()-$D40+1),$C$15:$C$26,0))=リスト!$O$9,5,INDEX($E$15:$E$26,MATCH(INDEX($C:$C,ROW()-$D40+1),$C$15:$C$26,0))),$G40&gt;0),IF(AND($I40&lt;&gt;"",$J40&lt;&gt;""),"OK","NG"),"-")</f>
        <v>-</v>
      </c>
      <c r="O40" s="17" t="str">
        <f t="array" ref="O40">IF($D40&lt;=IF(INDEX($E$15:$E$26,MATCH(INDEX($C:$C,ROW()-$D40+1),$C$15:$C$26,0))=リスト!$O$9,5,INDEX($E$15:$E$26,MATCH(INDEX($C:$C,ROW()-$D40+1),$C$15:$C$26,0))),IF(AND(LEN(SUBSTITUTE(SUBSTITUTE($E40,CHAR(10),""),CHAR(13),""))&lt;=1000,SUMPRODUCT(--ISNUMBER(FIND({"&lt;";"&gt;";"&amp;";"""";"'"},$E40)))=0,LEN(SUBSTITUTE(SUBSTITUTE($I40,CHAR(10),""),CHAR(13),""))&lt;=1000,SUMPRODUCT(--ISNUMBER(FIND({"&lt;";"&gt;";"&amp;";"""";"'"},$I40)))=0,LEN(SUBSTITUTE(SUBSTITUTE($J40,CHAR(10),""),CHAR(13),""))&lt;=300,SUMPRODUCT(--ISNUMBER(FIND({"&lt;";"&gt;";"&amp;";"""";"'"},$J40)))=0,OR($F40="",IF(ISNUMBER($F40),AND($F40=INT($F40),$F40&gt;=0,LEN(TEXT($F40,"0"))&lt;=12),FALSE)),OR($G40="",IF(ISNUMBER($G40),AND($G40=INT($G40),$G40&gt;=0,LEN(TEXT($G40,"0"))&lt;=12),FALSE))),"OK","NG"),"-")</f>
        <v>-</v>
      </c>
      <c r="P40" s="17" t="str">
        <f t="array" ref="P40">IF($D40&lt;=IF(INDEX($E$15:$E$26,MATCH(INDEX($C:$C,ROW()-$D40+1),$C$15:$C$26,0))=リスト!$O$9,5,INDEX($E$15:$E$26,MATCH(INDEX($C:$C,ROW()-$D40+1),$C$15:$C$26,0))),IF(AND(ISNUMBER($F40),ISNUMBER($G40)),IF(AND($F40&gt;=$G40,IF(INDEX($C:$C,ROW()-$D40+1)=$C$31,$G40&gt;=100000,TRUE)),"OK","NG"),"-"),"-")</f>
        <v>-</v>
      </c>
      <c r="Q40" s="17" t="str">
        <f t="array" ref="Q40">IF($D40&gt;IF(INDEX($E$15:$E$26,MATCH(INDEX($C:$C,ROW()-$D40+1),$C$15:$C$26,0))=リスト!$O$9,5,INDEX($E$15:$E$26,MATCH(INDEX($C:$C,ROW()-$D40+1),$C$15:$C$26,0))),IF(AND($E40="",$F40="",$G40="",$I40="",$J40=""),"OK","NG"),"-")</f>
        <v>OK</v>
      </c>
    </row>
    <row r="41" spans="3:17" ht="110" x14ac:dyDescent="0.35">
      <c r="C41" s="73" t="s">
        <v>135</v>
      </c>
      <c r="D41" s="89">
        <v>1</v>
      </c>
      <c r="E41" s="75" t="s">
        <v>210</v>
      </c>
      <c r="F41" s="76">
        <v>220000</v>
      </c>
      <c r="G41" s="77">
        <v>200000</v>
      </c>
      <c r="H41" s="78">
        <f t="shared" si="2"/>
        <v>133333</v>
      </c>
      <c r="I41" s="75" t="s">
        <v>211</v>
      </c>
      <c r="J41" s="35" t="s">
        <v>212</v>
      </c>
      <c r="M41" s="17" t="str">
        <f t="array" ref="M41">IF($D41&lt;=IF(INDEX($E$15:$E$26,MATCH(INDEX($C:$C,ROW()-$D41+1),$C$15:$C$26,0))=リスト!$O$9,5,INDEX($E$15:$E$26,MATCH(INDEX($C:$C,ROW()-$D41+1),$C$15:$C$26,0))),IF(AND($E41&lt;&gt;"",$F41&lt;&gt;"",$G41&lt;&gt;""),"OK","NG"),"-")</f>
        <v>OK</v>
      </c>
      <c r="N41" s="17" t="str">
        <f t="array" ref="N41">IF(AND($D41&lt;=IF(INDEX($E$15:$E$26,MATCH(INDEX($C:$C,ROW()-$D41+1),$C$15:$C$26,0))=リスト!$O$9,5,INDEX($E$15:$E$26,MATCH(INDEX($C:$C,ROW()-$D41+1),$C$15:$C$26,0))),$G41&gt;0),IF(AND($I41&lt;&gt;"",$J41&lt;&gt;""),"OK","NG"),"-")</f>
        <v>OK</v>
      </c>
      <c r="O41" s="17" t="str">
        <f t="array" ref="O41">IF($D41&lt;=IF(INDEX($E$15:$E$26,MATCH(INDEX($C:$C,ROW()-$D41+1),$C$15:$C$26,0))=リスト!$O$9,5,INDEX($E$15:$E$26,MATCH(INDEX($C:$C,ROW()-$D41+1),$C$15:$C$26,0))),IF(AND(LEN(SUBSTITUTE(SUBSTITUTE($E41,CHAR(10),""),CHAR(13),""))&lt;=1000,SUMPRODUCT(--ISNUMBER(FIND({"&lt;";"&gt;";"&amp;";"""";"'"},$E41)))=0,LEN(SUBSTITUTE(SUBSTITUTE($I41,CHAR(10),""),CHAR(13),""))&lt;=1000,SUMPRODUCT(--ISNUMBER(FIND({"&lt;";"&gt;";"&amp;";"""";"'"},$I41)))=0,LEN(SUBSTITUTE(SUBSTITUTE($J41,CHAR(10),""),CHAR(13),""))&lt;=300,SUMPRODUCT(--ISNUMBER(FIND({"&lt;";"&gt;";"&amp;";"""";"'"},$J41)))=0,OR($F41="",IF(ISNUMBER($F41),AND($F41=INT($F41),$F41&gt;=0,LEN(TEXT($F41,"0"))&lt;=12),FALSE)),OR($G41="",IF(ISNUMBER($G41),AND($G41=INT($G41),$G41&gt;=0,LEN(TEXT($G41,"0"))&lt;=12),FALSE))),"OK","NG"),"-")</f>
        <v>OK</v>
      </c>
      <c r="P41" s="17" t="str">
        <f t="array" ref="P41">IF($D41&lt;=IF(INDEX($E$15:$E$26,MATCH(INDEX($C:$C,ROW()-$D41+1),$C$15:$C$26,0))=リスト!$O$9,5,INDEX($E$15:$E$26,MATCH(INDEX($C:$C,ROW()-$D41+1),$C$15:$C$26,0))),IF(AND(ISNUMBER($F41),ISNUMBER($G41)),IF(AND($F41&gt;=$G41,IF(INDEX($C:$C,ROW()-$D41+1)=$C$31,$G41&gt;=100000,TRUE)),"OK","NG"),"-"),"-")</f>
        <v>OK</v>
      </c>
      <c r="Q41" s="17" t="str">
        <f t="array" ref="Q41">IF($D41&gt;IF(INDEX($E$15:$E$26,MATCH(INDEX($C:$C,ROW()-$D41+1),$C$15:$C$26,0))=リスト!$O$9,5,INDEX($E$15:$E$26,MATCH(INDEX($C:$C,ROW()-$D41+1),$C$15:$C$26,0))),IF(AND($E41="",$F41="",$G41="",$I41="",$J41=""),"OK","NG"),"-")</f>
        <v>-</v>
      </c>
    </row>
    <row r="42" spans="3:17" ht="70.150000000000006" customHeight="1" x14ac:dyDescent="0.35">
      <c r="C42" s="79"/>
      <c r="D42" s="89">
        <v>2</v>
      </c>
      <c r="E42" s="80"/>
      <c r="F42" s="81"/>
      <c r="G42" s="82"/>
      <c r="H42" s="83">
        <f t="shared" si="2"/>
        <v>0</v>
      </c>
      <c r="I42" s="80"/>
      <c r="J42" s="91"/>
      <c r="M42" s="17" t="str">
        <f t="array" ref="M42">IF($D42&lt;=IF(INDEX($E$15:$E$26,MATCH(INDEX($C:$C,ROW()-$D42+1),$C$15:$C$26,0))=リスト!$O$9,5,INDEX($E$15:$E$26,MATCH(INDEX($C:$C,ROW()-$D42+1),$C$15:$C$26,0))),IF(AND($E42&lt;&gt;"",$F42&lt;&gt;"",$G42&lt;&gt;""),"OK","NG"),"-")</f>
        <v>-</v>
      </c>
      <c r="N42" s="17" t="str">
        <f t="array" ref="N42">IF(AND($D42&lt;=IF(INDEX($E$15:$E$26,MATCH(INDEX($C:$C,ROW()-$D42+1),$C$15:$C$26,0))=リスト!$O$9,5,INDEX($E$15:$E$26,MATCH(INDEX($C:$C,ROW()-$D42+1),$C$15:$C$26,0))),$G42&gt;0),IF(AND($I42&lt;&gt;"",$J42&lt;&gt;""),"OK","NG"),"-")</f>
        <v>-</v>
      </c>
      <c r="O42" s="17" t="str">
        <f t="array" ref="O42">IF($D42&lt;=IF(INDEX($E$15:$E$26,MATCH(INDEX($C:$C,ROW()-$D42+1),$C$15:$C$26,0))=リスト!$O$9,5,INDEX($E$15:$E$26,MATCH(INDEX($C:$C,ROW()-$D42+1),$C$15:$C$26,0))),IF(AND(LEN(SUBSTITUTE(SUBSTITUTE($E42,CHAR(10),""),CHAR(13),""))&lt;=1000,SUMPRODUCT(--ISNUMBER(FIND({"&lt;";"&gt;";"&amp;";"""";"'"},$E42)))=0,LEN(SUBSTITUTE(SUBSTITUTE($I42,CHAR(10),""),CHAR(13),""))&lt;=1000,SUMPRODUCT(--ISNUMBER(FIND({"&lt;";"&gt;";"&amp;";"""";"'"},$I42)))=0,LEN(SUBSTITUTE(SUBSTITUTE($J42,CHAR(10),""),CHAR(13),""))&lt;=300,SUMPRODUCT(--ISNUMBER(FIND({"&lt;";"&gt;";"&amp;";"""";"'"},$J42)))=0,OR($F42="",IF(ISNUMBER($F42),AND($F42=INT($F42),$F42&gt;=0,LEN(TEXT($F42,"0"))&lt;=12),FALSE)),OR($G42="",IF(ISNUMBER($G42),AND($G42=INT($G42),$G42&gt;=0,LEN(TEXT($G42,"0"))&lt;=12),FALSE))),"OK","NG"),"-")</f>
        <v>-</v>
      </c>
      <c r="P42" s="17" t="str">
        <f t="array" ref="P42">IF($D42&lt;=IF(INDEX($E$15:$E$26,MATCH(INDEX($C:$C,ROW()-$D42+1),$C$15:$C$26,0))=リスト!$O$9,5,INDEX($E$15:$E$26,MATCH(INDEX($C:$C,ROW()-$D42+1),$C$15:$C$26,0))),IF(AND(ISNUMBER($F42),ISNUMBER($G42)),IF(AND($F42&gt;=$G42,IF(INDEX($C:$C,ROW()-$D42+1)=$C$31,$G42&gt;=100000,TRUE)),"OK","NG"),"-"),"-")</f>
        <v>-</v>
      </c>
      <c r="Q42" s="17" t="str">
        <f t="array" ref="Q42">IF($D42&gt;IF(INDEX($E$15:$E$26,MATCH(INDEX($C:$C,ROW()-$D42+1),$C$15:$C$26,0))=リスト!$O$9,5,INDEX($E$15:$E$26,MATCH(INDEX($C:$C,ROW()-$D42+1),$C$15:$C$26,0))),IF(AND($E42="",$F42="",$G42="",$I42="",$J42=""),"OK","NG"),"-")</f>
        <v>OK</v>
      </c>
    </row>
    <row r="43" spans="3:17" ht="70.150000000000006" customHeight="1" x14ac:dyDescent="0.35">
      <c r="C43" s="79"/>
      <c r="D43" s="89">
        <v>3</v>
      </c>
      <c r="E43" s="80"/>
      <c r="F43" s="81"/>
      <c r="G43" s="82"/>
      <c r="H43" s="83">
        <f t="shared" si="2"/>
        <v>0</v>
      </c>
      <c r="I43" s="80"/>
      <c r="J43" s="91"/>
      <c r="M43" s="17" t="str">
        <f t="array" ref="M43">IF($D43&lt;=IF(INDEX($E$15:$E$26,MATCH(INDEX($C:$C,ROW()-$D43+1),$C$15:$C$26,0))=リスト!$O$9,5,INDEX($E$15:$E$26,MATCH(INDEX($C:$C,ROW()-$D43+1),$C$15:$C$26,0))),IF(AND($E43&lt;&gt;"",$F43&lt;&gt;"",$G43&lt;&gt;""),"OK","NG"),"-")</f>
        <v>-</v>
      </c>
      <c r="N43" s="17" t="str">
        <f t="array" ref="N43">IF(AND($D43&lt;=IF(INDEX($E$15:$E$26,MATCH(INDEX($C:$C,ROW()-$D43+1),$C$15:$C$26,0))=リスト!$O$9,5,INDEX($E$15:$E$26,MATCH(INDEX($C:$C,ROW()-$D43+1),$C$15:$C$26,0))),$G43&gt;0),IF(AND($I43&lt;&gt;"",$J43&lt;&gt;""),"OK","NG"),"-")</f>
        <v>-</v>
      </c>
      <c r="O43" s="17" t="str">
        <f t="array" ref="O43">IF($D43&lt;=IF(INDEX($E$15:$E$26,MATCH(INDEX($C:$C,ROW()-$D43+1),$C$15:$C$26,0))=リスト!$O$9,5,INDEX($E$15:$E$26,MATCH(INDEX($C:$C,ROW()-$D43+1),$C$15:$C$26,0))),IF(AND(LEN(SUBSTITUTE(SUBSTITUTE($E43,CHAR(10),""),CHAR(13),""))&lt;=1000,SUMPRODUCT(--ISNUMBER(FIND({"&lt;";"&gt;";"&amp;";"""";"'"},$E43)))=0,LEN(SUBSTITUTE(SUBSTITUTE($I43,CHAR(10),""),CHAR(13),""))&lt;=1000,SUMPRODUCT(--ISNUMBER(FIND({"&lt;";"&gt;";"&amp;";"""";"'"},$I43)))=0,LEN(SUBSTITUTE(SUBSTITUTE($J43,CHAR(10),""),CHAR(13),""))&lt;=300,SUMPRODUCT(--ISNUMBER(FIND({"&lt;";"&gt;";"&amp;";"""";"'"},$J43)))=0,OR($F43="",IF(ISNUMBER($F43),AND($F43=INT($F43),$F43&gt;=0,LEN(TEXT($F43,"0"))&lt;=12),FALSE)),OR($G43="",IF(ISNUMBER($G43),AND($G43=INT($G43),$G43&gt;=0,LEN(TEXT($G43,"0"))&lt;=12),FALSE))),"OK","NG"),"-")</f>
        <v>-</v>
      </c>
      <c r="P43" s="17" t="str">
        <f t="array" ref="P43">IF($D43&lt;=IF(INDEX($E$15:$E$26,MATCH(INDEX($C:$C,ROW()-$D43+1),$C$15:$C$26,0))=リスト!$O$9,5,INDEX($E$15:$E$26,MATCH(INDEX($C:$C,ROW()-$D43+1),$C$15:$C$26,0))),IF(AND(ISNUMBER($F43),ISNUMBER($G43)),IF(AND($F43&gt;=$G43,IF(INDEX($C:$C,ROW()-$D43+1)=$C$31,$G43&gt;=100000,TRUE)),"OK","NG"),"-"),"-")</f>
        <v>-</v>
      </c>
      <c r="Q43" s="17" t="str">
        <f t="array" ref="Q43">IF($D43&gt;IF(INDEX($E$15:$E$26,MATCH(INDEX($C:$C,ROW()-$D43+1),$C$15:$C$26,0))=リスト!$O$9,5,INDEX($E$15:$E$26,MATCH(INDEX($C:$C,ROW()-$D43+1),$C$15:$C$26,0))),IF(AND($E43="",$F43="",$G43="",$I43="",$J43=""),"OK","NG"),"-")</f>
        <v>OK</v>
      </c>
    </row>
    <row r="44" spans="3:17" ht="70.150000000000006" customHeight="1" x14ac:dyDescent="0.35">
      <c r="C44" s="79"/>
      <c r="D44" s="89">
        <v>4</v>
      </c>
      <c r="E44" s="80"/>
      <c r="F44" s="81"/>
      <c r="G44" s="82"/>
      <c r="H44" s="83">
        <f t="shared" si="2"/>
        <v>0</v>
      </c>
      <c r="I44" s="80"/>
      <c r="J44" s="91"/>
      <c r="M44" s="17" t="str">
        <f t="array" ref="M44">IF($D44&lt;=IF(INDEX($E$15:$E$26,MATCH(INDEX($C:$C,ROW()-$D44+1),$C$15:$C$26,0))=リスト!$O$9,5,INDEX($E$15:$E$26,MATCH(INDEX($C:$C,ROW()-$D44+1),$C$15:$C$26,0))),IF(AND($E44&lt;&gt;"",$F44&lt;&gt;"",$G44&lt;&gt;""),"OK","NG"),"-")</f>
        <v>-</v>
      </c>
      <c r="N44" s="17" t="str">
        <f t="array" ref="N44">IF(AND($D44&lt;=IF(INDEX($E$15:$E$26,MATCH(INDEX($C:$C,ROW()-$D44+1),$C$15:$C$26,0))=リスト!$O$9,5,INDEX($E$15:$E$26,MATCH(INDEX($C:$C,ROW()-$D44+1),$C$15:$C$26,0))),$G44&gt;0),IF(AND($I44&lt;&gt;"",$J44&lt;&gt;""),"OK","NG"),"-")</f>
        <v>-</v>
      </c>
      <c r="O44" s="17" t="str">
        <f t="array" ref="O44">IF($D44&lt;=IF(INDEX($E$15:$E$26,MATCH(INDEX($C:$C,ROW()-$D44+1),$C$15:$C$26,0))=リスト!$O$9,5,INDEX($E$15:$E$26,MATCH(INDEX($C:$C,ROW()-$D44+1),$C$15:$C$26,0))),IF(AND(LEN(SUBSTITUTE(SUBSTITUTE($E44,CHAR(10),""),CHAR(13),""))&lt;=1000,SUMPRODUCT(--ISNUMBER(FIND({"&lt;";"&gt;";"&amp;";"""";"'"},$E44)))=0,LEN(SUBSTITUTE(SUBSTITUTE($I44,CHAR(10),""),CHAR(13),""))&lt;=1000,SUMPRODUCT(--ISNUMBER(FIND({"&lt;";"&gt;";"&amp;";"""";"'"},$I44)))=0,LEN(SUBSTITUTE(SUBSTITUTE($J44,CHAR(10),""),CHAR(13),""))&lt;=300,SUMPRODUCT(--ISNUMBER(FIND({"&lt;";"&gt;";"&amp;";"""";"'"},$J44)))=0,OR($F44="",IF(ISNUMBER($F44),AND($F44=INT($F44),$F44&gt;=0,LEN(TEXT($F44,"0"))&lt;=12),FALSE)),OR($G44="",IF(ISNUMBER($G44),AND($G44=INT($G44),$G44&gt;=0,LEN(TEXT($G44,"0"))&lt;=12),FALSE))),"OK","NG"),"-")</f>
        <v>-</v>
      </c>
      <c r="P44" s="17" t="str">
        <f t="array" ref="P44">IF($D44&lt;=IF(INDEX($E$15:$E$26,MATCH(INDEX($C:$C,ROW()-$D44+1),$C$15:$C$26,0))=リスト!$O$9,5,INDEX($E$15:$E$26,MATCH(INDEX($C:$C,ROW()-$D44+1),$C$15:$C$26,0))),IF(AND(ISNUMBER($F44),ISNUMBER($G44)),IF(AND($F44&gt;=$G44,IF(INDEX($C:$C,ROW()-$D44+1)=$C$31,$G44&gt;=100000,TRUE)),"OK","NG"),"-"),"-")</f>
        <v>-</v>
      </c>
      <c r="Q44" s="17" t="str">
        <f t="array" ref="Q44">IF($D44&gt;IF(INDEX($E$15:$E$26,MATCH(INDEX($C:$C,ROW()-$D44+1),$C$15:$C$26,0))=リスト!$O$9,5,INDEX($E$15:$E$26,MATCH(INDEX($C:$C,ROW()-$D44+1),$C$15:$C$26,0))),IF(AND($E44="",$F44="",$G44="",$I44="",$J44=""),"OK","NG"),"-")</f>
        <v>OK</v>
      </c>
    </row>
    <row r="45" spans="3:17" ht="70.150000000000006" customHeight="1" x14ac:dyDescent="0.35">
      <c r="C45" s="84"/>
      <c r="D45" s="89">
        <v>5</v>
      </c>
      <c r="E45" s="85"/>
      <c r="F45" s="86"/>
      <c r="G45" s="87"/>
      <c r="H45" s="88">
        <f t="shared" si="2"/>
        <v>0</v>
      </c>
      <c r="I45" s="85"/>
      <c r="J45" s="38"/>
      <c r="M45" s="17" t="str">
        <f t="array" ref="M45">IF($D45&lt;=IF(INDEX($E$15:$E$26,MATCH(INDEX($C:$C,ROW()-$D45+1),$C$15:$C$26,0))=リスト!$O$9,5,INDEX($E$15:$E$26,MATCH(INDEX($C:$C,ROW()-$D45+1),$C$15:$C$26,0))),IF(AND($E45&lt;&gt;"",$F45&lt;&gt;"",$G45&lt;&gt;""),"OK","NG"),"-")</f>
        <v>-</v>
      </c>
      <c r="N45" s="17" t="str">
        <f t="array" ref="N45">IF(AND($D45&lt;=IF(INDEX($E$15:$E$26,MATCH(INDEX($C:$C,ROW()-$D45+1),$C$15:$C$26,0))=リスト!$O$9,5,INDEX($E$15:$E$26,MATCH(INDEX($C:$C,ROW()-$D45+1),$C$15:$C$26,0))),$G45&gt;0),IF(AND($I45&lt;&gt;"",$J45&lt;&gt;""),"OK","NG"),"-")</f>
        <v>-</v>
      </c>
      <c r="O45" s="17" t="str">
        <f t="array" ref="O45">IF($D45&lt;=IF(INDEX($E$15:$E$26,MATCH(INDEX($C:$C,ROW()-$D45+1),$C$15:$C$26,0))=リスト!$O$9,5,INDEX($E$15:$E$26,MATCH(INDEX($C:$C,ROW()-$D45+1),$C$15:$C$26,0))),IF(AND(LEN(SUBSTITUTE(SUBSTITUTE($E45,CHAR(10),""),CHAR(13),""))&lt;=1000,SUMPRODUCT(--ISNUMBER(FIND({"&lt;";"&gt;";"&amp;";"""";"'"},$E45)))=0,LEN(SUBSTITUTE(SUBSTITUTE($I45,CHAR(10),""),CHAR(13),""))&lt;=1000,SUMPRODUCT(--ISNUMBER(FIND({"&lt;";"&gt;";"&amp;";"""";"'"},$I45)))=0,LEN(SUBSTITUTE(SUBSTITUTE($J45,CHAR(10),""),CHAR(13),""))&lt;=300,SUMPRODUCT(--ISNUMBER(FIND({"&lt;";"&gt;";"&amp;";"""";"'"},$J45)))=0,OR($F45="",IF(ISNUMBER($F45),AND($F45=INT($F45),$F45&gt;=0,LEN(TEXT($F45,"0"))&lt;=12),FALSE)),OR($G45="",IF(ISNUMBER($G45),AND($G45=INT($G45),$G45&gt;=0,LEN(TEXT($G45,"0"))&lt;=12),FALSE))),"OK","NG"),"-")</f>
        <v>-</v>
      </c>
      <c r="P45" s="17" t="str">
        <f t="array" ref="P45">IF($D45&lt;=IF(INDEX($E$15:$E$26,MATCH(INDEX($C:$C,ROW()-$D45+1),$C$15:$C$26,0))=リスト!$O$9,5,INDEX($E$15:$E$26,MATCH(INDEX($C:$C,ROW()-$D45+1),$C$15:$C$26,0))),IF(AND(ISNUMBER($F45),ISNUMBER($G45)),IF(AND($F45&gt;=$G45,IF(INDEX($C:$C,ROW()-$D45+1)=$C$31,$G45&gt;=100000,TRUE)),"OK","NG"),"-"),"-")</f>
        <v>-</v>
      </c>
      <c r="Q45" s="17" t="str">
        <f t="array" ref="Q45">IF($D45&gt;IF(INDEX($E$15:$E$26,MATCH(INDEX($C:$C,ROW()-$D45+1),$C$15:$C$26,0))=リスト!$O$9,5,INDEX($E$15:$E$26,MATCH(INDEX($C:$C,ROW()-$D45+1),$C$15:$C$26,0))),IF(AND($E45="",$F45="",$G45="",$I45="",$J45=""),"OK","NG"),"-")</f>
        <v>OK</v>
      </c>
    </row>
    <row r="46" spans="3:17" ht="70.150000000000006" customHeight="1" x14ac:dyDescent="0.35">
      <c r="C46" s="73" t="s">
        <v>136</v>
      </c>
      <c r="D46" s="89">
        <v>1</v>
      </c>
      <c r="E46" s="75"/>
      <c r="F46" s="76"/>
      <c r="G46" s="77"/>
      <c r="H46" s="78">
        <f t="shared" si="2"/>
        <v>0</v>
      </c>
      <c r="I46" s="75"/>
      <c r="J46" s="35"/>
      <c r="M46" s="17" t="str">
        <f t="array" ref="M46">IF($D46&lt;=IF(INDEX($E$15:$E$26,MATCH(INDEX($C:$C,ROW()-$D46+1),$C$15:$C$26,0))=リスト!$O$9,5,INDEX($E$15:$E$26,MATCH(INDEX($C:$C,ROW()-$D46+1),$C$15:$C$26,0))),IF(AND($E46&lt;&gt;"",$F46&lt;&gt;"",$G46&lt;&gt;""),"OK","NG"),"-")</f>
        <v>-</v>
      </c>
      <c r="N46" s="17" t="str">
        <f t="array" ref="N46">IF(AND($D46&lt;=IF(INDEX($E$15:$E$26,MATCH(INDEX($C:$C,ROW()-$D46+1),$C$15:$C$26,0))=リスト!$O$9,5,INDEX($E$15:$E$26,MATCH(INDEX($C:$C,ROW()-$D46+1),$C$15:$C$26,0))),$G46&gt;0),IF(AND($I46&lt;&gt;"",$J46&lt;&gt;""),"OK","NG"),"-")</f>
        <v>-</v>
      </c>
      <c r="O46" s="17" t="str">
        <f t="array" ref="O46">IF($D46&lt;=IF(INDEX($E$15:$E$26,MATCH(INDEX($C:$C,ROW()-$D46+1),$C$15:$C$26,0))=リスト!$O$9,5,INDEX($E$15:$E$26,MATCH(INDEX($C:$C,ROW()-$D46+1),$C$15:$C$26,0))),IF(AND(LEN(SUBSTITUTE(SUBSTITUTE($E46,CHAR(10),""),CHAR(13),""))&lt;=1000,SUMPRODUCT(--ISNUMBER(FIND({"&lt;";"&gt;";"&amp;";"""";"'"},$E46)))=0,LEN(SUBSTITUTE(SUBSTITUTE($I46,CHAR(10),""),CHAR(13),""))&lt;=1000,SUMPRODUCT(--ISNUMBER(FIND({"&lt;";"&gt;";"&amp;";"""";"'"},$I46)))=0,LEN(SUBSTITUTE(SUBSTITUTE($J46,CHAR(10),""),CHAR(13),""))&lt;=300,SUMPRODUCT(--ISNUMBER(FIND({"&lt;";"&gt;";"&amp;";"""";"'"},$J46)))=0,OR($F46="",IF(ISNUMBER($F46),AND($F46=INT($F46),$F46&gt;=0,LEN(TEXT($F46,"0"))&lt;=12),FALSE)),OR($G46="",IF(ISNUMBER($G46),AND($G46=INT($G46),$G46&gt;=0,LEN(TEXT($G46,"0"))&lt;=12),FALSE))),"OK","NG"),"-")</f>
        <v>-</v>
      </c>
      <c r="P46" s="17" t="str">
        <f t="array" ref="P46">IF($D46&lt;=IF(INDEX($E$15:$E$26,MATCH(INDEX($C:$C,ROW()-$D46+1),$C$15:$C$26,0))=リスト!$O$9,5,INDEX($E$15:$E$26,MATCH(INDEX($C:$C,ROW()-$D46+1),$C$15:$C$26,0))),IF(AND(ISNUMBER($F46),ISNUMBER($G46)),IF(AND($F46&gt;=$G46,IF(INDEX($C:$C,ROW()-$D46+1)=$C$31,$G46&gt;=100000,TRUE)),"OK","NG"),"-"),"-")</f>
        <v>-</v>
      </c>
      <c r="Q46" s="17" t="str">
        <f t="array" ref="Q46">IF($D46&gt;IF(INDEX($E$15:$E$26,MATCH(INDEX($C:$C,ROW()-$D46+1),$C$15:$C$26,0))=リスト!$O$9,5,INDEX($E$15:$E$26,MATCH(INDEX($C:$C,ROW()-$D46+1),$C$15:$C$26,0))),IF(AND($E46="",$F46="",$G46="",$I46="",$J46=""),"OK","NG"),"-")</f>
        <v>OK</v>
      </c>
    </row>
    <row r="47" spans="3:17" ht="70.150000000000006" customHeight="1" x14ac:dyDescent="0.35">
      <c r="C47" s="90" t="s">
        <v>213</v>
      </c>
      <c r="D47" s="89">
        <v>2</v>
      </c>
      <c r="E47" s="80"/>
      <c r="F47" s="81"/>
      <c r="G47" s="82"/>
      <c r="H47" s="83">
        <f t="shared" si="2"/>
        <v>0</v>
      </c>
      <c r="I47" s="80"/>
      <c r="J47" s="91"/>
      <c r="M47" s="17" t="str">
        <f t="array" ref="M47">IF($D47&lt;=IF(INDEX($E$15:$E$26,MATCH(INDEX($C:$C,ROW()-$D47+1),$C$15:$C$26,0))=リスト!$O$9,5,INDEX($E$15:$E$26,MATCH(INDEX($C:$C,ROW()-$D47+1),$C$15:$C$26,0))),IF(AND($E47&lt;&gt;"",$F47&lt;&gt;"",$G47&lt;&gt;""),"OK","NG"),"-")</f>
        <v>-</v>
      </c>
      <c r="N47" s="17" t="str">
        <f t="array" ref="N47">IF(AND($D47&lt;=IF(INDEX($E$15:$E$26,MATCH(INDEX($C:$C,ROW()-$D47+1),$C$15:$C$26,0))=リスト!$O$9,5,INDEX($E$15:$E$26,MATCH(INDEX($C:$C,ROW()-$D47+1),$C$15:$C$26,0))),$G47&gt;0),IF(AND($I47&lt;&gt;"",$J47&lt;&gt;""),"OK","NG"),"-")</f>
        <v>-</v>
      </c>
      <c r="O47" s="17" t="str">
        <f t="array" ref="O47">IF($D47&lt;=IF(INDEX($E$15:$E$26,MATCH(INDEX($C:$C,ROW()-$D47+1),$C$15:$C$26,0))=リスト!$O$9,5,INDEX($E$15:$E$26,MATCH(INDEX($C:$C,ROW()-$D47+1),$C$15:$C$26,0))),IF(AND(LEN(SUBSTITUTE(SUBSTITUTE($E47,CHAR(10),""),CHAR(13),""))&lt;=1000,SUMPRODUCT(--ISNUMBER(FIND({"&lt;";"&gt;";"&amp;";"""";"'"},$E47)))=0,LEN(SUBSTITUTE(SUBSTITUTE($I47,CHAR(10),""),CHAR(13),""))&lt;=1000,SUMPRODUCT(--ISNUMBER(FIND({"&lt;";"&gt;";"&amp;";"""";"'"},$I47)))=0,LEN(SUBSTITUTE(SUBSTITUTE($J47,CHAR(10),""),CHAR(13),""))&lt;=300,SUMPRODUCT(--ISNUMBER(FIND({"&lt;";"&gt;";"&amp;";"""";"'"},$J47)))=0,OR($F47="",IF(ISNUMBER($F47),AND($F47=INT($F47),$F47&gt;=0,LEN(TEXT($F47,"0"))&lt;=12),FALSE)),OR($G47="",IF(ISNUMBER($G47),AND($G47=INT($G47),$G47&gt;=0,LEN(TEXT($G47,"0"))&lt;=12),FALSE))),"OK","NG"),"-")</f>
        <v>-</v>
      </c>
      <c r="P47" s="17" t="str">
        <f t="array" ref="P47">IF($D47&lt;=IF(INDEX($E$15:$E$26,MATCH(INDEX($C:$C,ROW()-$D47+1),$C$15:$C$26,0))=リスト!$O$9,5,INDEX($E$15:$E$26,MATCH(INDEX($C:$C,ROW()-$D47+1),$C$15:$C$26,0))),IF(AND(ISNUMBER($F47),ISNUMBER($G47)),IF(AND($F47&gt;=$G47,IF(INDEX($C:$C,ROW()-$D47+1)=$C$31,$G47&gt;=100000,TRUE)),"OK","NG"),"-"),"-")</f>
        <v>-</v>
      </c>
      <c r="Q47" s="17" t="str">
        <f t="array" ref="Q47">IF($D47&gt;IF(INDEX($E$15:$E$26,MATCH(INDEX($C:$C,ROW()-$D47+1),$C$15:$C$26,0))=リスト!$O$9,5,INDEX($E$15:$E$26,MATCH(INDEX($C:$C,ROW()-$D47+1),$C$15:$C$26,0))),IF(AND($E47="",$F47="",$G47="",$I47="",$J47=""),"OK","NG"),"-")</f>
        <v>OK</v>
      </c>
    </row>
    <row r="48" spans="3:17" ht="70.150000000000006" customHeight="1" x14ac:dyDescent="0.35">
      <c r="C48" s="79"/>
      <c r="D48" s="89">
        <v>3</v>
      </c>
      <c r="E48" s="80"/>
      <c r="F48" s="81"/>
      <c r="G48" s="82"/>
      <c r="H48" s="83">
        <f t="shared" si="2"/>
        <v>0</v>
      </c>
      <c r="I48" s="80"/>
      <c r="J48" s="91"/>
      <c r="M48" s="17" t="str">
        <f t="array" ref="M48">IF($D48&lt;=IF(INDEX($E$15:$E$26,MATCH(INDEX($C:$C,ROW()-$D48+1),$C$15:$C$26,0))=リスト!$O$9,5,INDEX($E$15:$E$26,MATCH(INDEX($C:$C,ROW()-$D48+1),$C$15:$C$26,0))),IF(AND($E48&lt;&gt;"",$F48&lt;&gt;"",$G48&lt;&gt;""),"OK","NG"),"-")</f>
        <v>-</v>
      </c>
      <c r="N48" s="17" t="str">
        <f t="array" ref="N48">IF(AND($D48&lt;=IF(INDEX($E$15:$E$26,MATCH(INDEX($C:$C,ROW()-$D48+1),$C$15:$C$26,0))=リスト!$O$9,5,INDEX($E$15:$E$26,MATCH(INDEX($C:$C,ROW()-$D48+1),$C$15:$C$26,0))),$G48&gt;0),IF(AND($I48&lt;&gt;"",$J48&lt;&gt;""),"OK","NG"),"-")</f>
        <v>-</v>
      </c>
      <c r="O48" s="17" t="str">
        <f t="array" ref="O48">IF($D48&lt;=IF(INDEX($E$15:$E$26,MATCH(INDEX($C:$C,ROW()-$D48+1),$C$15:$C$26,0))=リスト!$O$9,5,INDEX($E$15:$E$26,MATCH(INDEX($C:$C,ROW()-$D48+1),$C$15:$C$26,0))),IF(AND(LEN(SUBSTITUTE(SUBSTITUTE($E48,CHAR(10),""),CHAR(13),""))&lt;=1000,SUMPRODUCT(--ISNUMBER(FIND({"&lt;";"&gt;";"&amp;";"""";"'"},$E48)))=0,LEN(SUBSTITUTE(SUBSTITUTE($I48,CHAR(10),""),CHAR(13),""))&lt;=1000,SUMPRODUCT(--ISNUMBER(FIND({"&lt;";"&gt;";"&amp;";"""";"'"},$I48)))=0,LEN(SUBSTITUTE(SUBSTITUTE($J48,CHAR(10),""),CHAR(13),""))&lt;=300,SUMPRODUCT(--ISNUMBER(FIND({"&lt;";"&gt;";"&amp;";"""";"'"},$J48)))=0,OR($F48="",IF(ISNUMBER($F48),AND($F48=INT($F48),$F48&gt;=0,LEN(TEXT($F48,"0"))&lt;=12),FALSE)),OR($G48="",IF(ISNUMBER($G48),AND($G48=INT($G48),$G48&gt;=0,LEN(TEXT($G48,"0"))&lt;=12),FALSE))),"OK","NG"),"-")</f>
        <v>-</v>
      </c>
      <c r="P48" s="17" t="str">
        <f t="array" ref="P48">IF($D48&lt;=IF(INDEX($E$15:$E$26,MATCH(INDEX($C:$C,ROW()-$D48+1),$C$15:$C$26,0))=リスト!$O$9,5,INDEX($E$15:$E$26,MATCH(INDEX($C:$C,ROW()-$D48+1),$C$15:$C$26,0))),IF(AND(ISNUMBER($F48),ISNUMBER($G48)),IF(AND($F48&gt;=$G48,IF(INDEX($C:$C,ROW()-$D48+1)=$C$31,$G48&gt;=100000,TRUE)),"OK","NG"),"-"),"-")</f>
        <v>-</v>
      </c>
      <c r="Q48" s="17" t="str">
        <f t="array" ref="Q48">IF($D48&gt;IF(INDEX($E$15:$E$26,MATCH(INDEX($C:$C,ROW()-$D48+1),$C$15:$C$26,0))=リスト!$O$9,5,INDEX($E$15:$E$26,MATCH(INDEX($C:$C,ROW()-$D48+1),$C$15:$C$26,0))),IF(AND($E48="",$F48="",$G48="",$I48="",$J48=""),"OK","NG"),"-")</f>
        <v>OK</v>
      </c>
    </row>
    <row r="49" spans="3:17" ht="70.150000000000006" customHeight="1" x14ac:dyDescent="0.35">
      <c r="C49" s="79"/>
      <c r="D49" s="89">
        <v>4</v>
      </c>
      <c r="E49" s="80"/>
      <c r="F49" s="81"/>
      <c r="G49" s="82"/>
      <c r="H49" s="83">
        <f t="shared" si="2"/>
        <v>0</v>
      </c>
      <c r="I49" s="80"/>
      <c r="J49" s="91"/>
      <c r="M49" s="17" t="str">
        <f t="array" ref="M49">IF($D49&lt;=IF(INDEX($E$15:$E$26,MATCH(INDEX($C:$C,ROW()-$D49+1),$C$15:$C$26,0))=リスト!$O$9,5,INDEX($E$15:$E$26,MATCH(INDEX($C:$C,ROW()-$D49+1),$C$15:$C$26,0))),IF(AND($E49&lt;&gt;"",$F49&lt;&gt;"",$G49&lt;&gt;""),"OK","NG"),"-")</f>
        <v>-</v>
      </c>
      <c r="N49" s="17" t="str">
        <f t="array" ref="N49">IF(AND($D49&lt;=IF(INDEX($E$15:$E$26,MATCH(INDEX($C:$C,ROW()-$D49+1),$C$15:$C$26,0))=リスト!$O$9,5,INDEX($E$15:$E$26,MATCH(INDEX($C:$C,ROW()-$D49+1),$C$15:$C$26,0))),$G49&gt;0),IF(AND($I49&lt;&gt;"",$J49&lt;&gt;""),"OK","NG"),"-")</f>
        <v>-</v>
      </c>
      <c r="O49" s="17" t="str">
        <f t="array" ref="O49">IF($D49&lt;=IF(INDEX($E$15:$E$26,MATCH(INDEX($C:$C,ROW()-$D49+1),$C$15:$C$26,0))=リスト!$O$9,5,INDEX($E$15:$E$26,MATCH(INDEX($C:$C,ROW()-$D49+1),$C$15:$C$26,0))),IF(AND(LEN(SUBSTITUTE(SUBSTITUTE($E49,CHAR(10),""),CHAR(13),""))&lt;=1000,SUMPRODUCT(--ISNUMBER(FIND({"&lt;";"&gt;";"&amp;";"""";"'"},$E49)))=0,LEN(SUBSTITUTE(SUBSTITUTE($I49,CHAR(10),""),CHAR(13),""))&lt;=1000,SUMPRODUCT(--ISNUMBER(FIND({"&lt;";"&gt;";"&amp;";"""";"'"},$I49)))=0,LEN(SUBSTITUTE(SUBSTITUTE($J49,CHAR(10),""),CHAR(13),""))&lt;=300,SUMPRODUCT(--ISNUMBER(FIND({"&lt;";"&gt;";"&amp;";"""";"'"},$J49)))=0,OR($F49="",IF(ISNUMBER($F49),AND($F49=INT($F49),$F49&gt;=0,LEN(TEXT($F49,"0"))&lt;=12),FALSE)),OR($G49="",IF(ISNUMBER($G49),AND($G49=INT($G49),$G49&gt;=0,LEN(TEXT($G49,"0"))&lt;=12),FALSE))),"OK","NG"),"-")</f>
        <v>-</v>
      </c>
      <c r="P49" s="17" t="str">
        <f t="array" ref="P49">IF($D49&lt;=IF(INDEX($E$15:$E$26,MATCH(INDEX($C:$C,ROW()-$D49+1),$C$15:$C$26,0))=リスト!$O$9,5,INDEX($E$15:$E$26,MATCH(INDEX($C:$C,ROW()-$D49+1),$C$15:$C$26,0))),IF(AND(ISNUMBER($F49),ISNUMBER($G49)),IF(AND($F49&gt;=$G49,IF(INDEX($C:$C,ROW()-$D49+1)=$C$31,$G49&gt;=100000,TRUE)),"OK","NG"),"-"),"-")</f>
        <v>-</v>
      </c>
      <c r="Q49" s="17" t="str">
        <f t="array" ref="Q49">IF($D49&gt;IF(INDEX($E$15:$E$26,MATCH(INDEX($C:$C,ROW()-$D49+1),$C$15:$C$26,0))=リスト!$O$9,5,INDEX($E$15:$E$26,MATCH(INDEX($C:$C,ROW()-$D49+1),$C$15:$C$26,0))),IF(AND($E49="",$F49="",$G49="",$I49="",$J49=""),"OK","NG"),"-")</f>
        <v>OK</v>
      </c>
    </row>
    <row r="50" spans="3:17" ht="70.150000000000006" customHeight="1" x14ac:dyDescent="0.35">
      <c r="C50" s="84"/>
      <c r="D50" s="89">
        <v>5</v>
      </c>
      <c r="E50" s="85"/>
      <c r="F50" s="86"/>
      <c r="G50" s="87"/>
      <c r="H50" s="88">
        <f t="shared" si="2"/>
        <v>0</v>
      </c>
      <c r="I50" s="85"/>
      <c r="J50" s="38"/>
      <c r="M50" s="17" t="str">
        <f t="array" ref="M50">IF($D50&lt;=IF(INDEX($E$15:$E$26,MATCH(INDEX($C:$C,ROW()-$D50+1),$C$15:$C$26,0))=リスト!$O$9,5,INDEX($E$15:$E$26,MATCH(INDEX($C:$C,ROW()-$D50+1),$C$15:$C$26,0))),IF(AND($E50&lt;&gt;"",$F50&lt;&gt;"",$G50&lt;&gt;""),"OK","NG"),"-")</f>
        <v>-</v>
      </c>
      <c r="N50" s="17" t="str">
        <f t="array" ref="N50">IF(AND($D50&lt;=IF(INDEX($E$15:$E$26,MATCH(INDEX($C:$C,ROW()-$D50+1),$C$15:$C$26,0))=リスト!$O$9,5,INDEX($E$15:$E$26,MATCH(INDEX($C:$C,ROW()-$D50+1),$C$15:$C$26,0))),$G50&gt;0),IF(AND($I50&lt;&gt;"",$J50&lt;&gt;""),"OK","NG"),"-")</f>
        <v>-</v>
      </c>
      <c r="O50" s="17" t="str">
        <f t="array" ref="O50">IF($D50&lt;=IF(INDEX($E$15:$E$26,MATCH(INDEX($C:$C,ROW()-$D50+1),$C$15:$C$26,0))=リスト!$O$9,5,INDEX($E$15:$E$26,MATCH(INDEX($C:$C,ROW()-$D50+1),$C$15:$C$26,0))),IF(AND(LEN(SUBSTITUTE(SUBSTITUTE($E50,CHAR(10),""),CHAR(13),""))&lt;=1000,SUMPRODUCT(--ISNUMBER(FIND({"&lt;";"&gt;";"&amp;";"""";"'"},$E50)))=0,LEN(SUBSTITUTE(SUBSTITUTE($I50,CHAR(10),""),CHAR(13),""))&lt;=1000,SUMPRODUCT(--ISNUMBER(FIND({"&lt;";"&gt;";"&amp;";"""";"'"},$I50)))=0,LEN(SUBSTITUTE(SUBSTITUTE($J50,CHAR(10),""),CHAR(13),""))&lt;=300,SUMPRODUCT(--ISNUMBER(FIND({"&lt;";"&gt;";"&amp;";"""";"'"},$J50)))=0,OR($F50="",IF(ISNUMBER($F50),AND($F50=INT($F50),$F50&gt;=0,LEN(TEXT($F50,"0"))&lt;=12),FALSE)),OR($G50="",IF(ISNUMBER($G50),AND($G50=INT($G50),$G50&gt;=0,LEN(TEXT($G50,"0"))&lt;=12),FALSE))),"OK","NG"),"-")</f>
        <v>-</v>
      </c>
      <c r="P50" s="17" t="str">
        <f t="array" ref="P50">IF($D50&lt;=IF(INDEX($E$15:$E$26,MATCH(INDEX($C:$C,ROW()-$D50+1),$C$15:$C$26,0))=リスト!$O$9,5,INDEX($E$15:$E$26,MATCH(INDEX($C:$C,ROW()-$D50+1),$C$15:$C$26,0))),IF(AND(ISNUMBER($F50),ISNUMBER($G50)),IF(AND($F50&gt;=$G50,IF(INDEX($C:$C,ROW()-$D50+1)=$C$31,$G50&gt;=100000,TRUE)),"OK","NG"),"-"),"-")</f>
        <v>-</v>
      </c>
      <c r="Q50" s="17" t="str">
        <f t="array" ref="Q50">IF($D50&gt;IF(INDEX($E$15:$E$26,MATCH(INDEX($C:$C,ROW()-$D50+1),$C$15:$C$26,0))=リスト!$O$9,5,INDEX($E$15:$E$26,MATCH(INDEX($C:$C,ROW()-$D50+1),$C$15:$C$26,0))),IF(AND($E50="",$F50="",$G50="",$I50="",$J50=""),"OK","NG"),"-")</f>
        <v>OK</v>
      </c>
    </row>
    <row r="51" spans="3:17" ht="110" x14ac:dyDescent="0.35">
      <c r="C51" s="73" t="s">
        <v>137</v>
      </c>
      <c r="D51" s="89">
        <v>1</v>
      </c>
      <c r="E51" s="75" t="s">
        <v>214</v>
      </c>
      <c r="F51" s="76">
        <v>880000</v>
      </c>
      <c r="G51" s="77">
        <v>800000</v>
      </c>
      <c r="H51" s="78">
        <f t="shared" si="2"/>
        <v>533333</v>
      </c>
      <c r="I51" s="75" t="s">
        <v>215</v>
      </c>
      <c r="J51" s="35" t="s">
        <v>216</v>
      </c>
      <c r="M51" s="17" t="str">
        <f t="array" ref="M51">IF($D51&lt;=IF(INDEX($E$15:$E$26,MATCH(INDEX($C:$C,ROW()-$D51+1),$C$15:$C$26,0))=リスト!$O$9,5,INDEX($E$15:$E$26,MATCH(INDEX($C:$C,ROW()-$D51+1),$C$15:$C$26,0))),IF(AND($E51&lt;&gt;"",$F51&lt;&gt;"",$G51&lt;&gt;""),"OK","NG"),"-")</f>
        <v>OK</v>
      </c>
      <c r="N51" s="17" t="str">
        <f t="array" ref="N51">IF(AND($D51&lt;=IF(INDEX($E$15:$E$26,MATCH(INDEX($C:$C,ROW()-$D51+1),$C$15:$C$26,0))=リスト!$O$9,5,INDEX($E$15:$E$26,MATCH(INDEX($C:$C,ROW()-$D51+1),$C$15:$C$26,0))),$G51&gt;0),IF(AND($I51&lt;&gt;"",$J51&lt;&gt;""),"OK","NG"),"-")</f>
        <v>OK</v>
      </c>
      <c r="O51" s="17" t="str">
        <f t="array" ref="O51">IF($D51&lt;=IF(INDEX($E$15:$E$26,MATCH(INDEX($C:$C,ROW()-$D51+1),$C$15:$C$26,0))=リスト!$O$9,5,INDEX($E$15:$E$26,MATCH(INDEX($C:$C,ROW()-$D51+1),$C$15:$C$26,0))),IF(AND(LEN(SUBSTITUTE(SUBSTITUTE($E51,CHAR(10),""),CHAR(13),""))&lt;=1000,SUMPRODUCT(--ISNUMBER(FIND({"&lt;";"&gt;";"&amp;";"""";"'"},$E51)))=0,LEN(SUBSTITUTE(SUBSTITUTE($I51,CHAR(10),""),CHAR(13),""))&lt;=1000,SUMPRODUCT(--ISNUMBER(FIND({"&lt;";"&gt;";"&amp;";"""";"'"},$I51)))=0,LEN(SUBSTITUTE(SUBSTITUTE($J51,CHAR(10),""),CHAR(13),""))&lt;=300,SUMPRODUCT(--ISNUMBER(FIND({"&lt;";"&gt;";"&amp;";"""";"'"},$J51)))=0,OR($F51="",IF(ISNUMBER($F51),AND($F51=INT($F51),$F51&gt;=0,LEN(TEXT($F51,"0"))&lt;=12),FALSE)),OR($G51="",IF(ISNUMBER($G51),AND($G51=INT($G51),$G51&gt;=0,LEN(TEXT($G51,"0"))&lt;=12),FALSE))),"OK","NG"),"-")</f>
        <v>OK</v>
      </c>
      <c r="P51" s="17" t="str">
        <f t="array" ref="P51">IF($D51&lt;=IF(INDEX($E$15:$E$26,MATCH(INDEX($C:$C,ROW()-$D51+1),$C$15:$C$26,0))=リスト!$O$9,5,INDEX($E$15:$E$26,MATCH(INDEX($C:$C,ROW()-$D51+1),$C$15:$C$26,0))),IF(AND(ISNUMBER($F51),ISNUMBER($G51)),IF(AND($F51&gt;=$G51,IF(INDEX($C:$C,ROW()-$D51+1)=$C$31,$G51&gt;=100000,TRUE)),"OK","NG"),"-"),"-")</f>
        <v>OK</v>
      </c>
      <c r="Q51" s="17" t="str">
        <f t="array" ref="Q51">IF($D51&gt;IF(INDEX($E$15:$E$26,MATCH(INDEX($C:$C,ROW()-$D51+1),$C$15:$C$26,0))=リスト!$O$9,5,INDEX($E$15:$E$26,MATCH(INDEX($C:$C,ROW()-$D51+1),$C$15:$C$26,0))),IF(AND($E51="",$F51="",$G51="",$I51="",$J51=""),"OK","NG"),"-")</f>
        <v>-</v>
      </c>
    </row>
    <row r="52" spans="3:17" ht="70.150000000000006" customHeight="1" x14ac:dyDescent="0.35">
      <c r="C52" s="90" t="s">
        <v>213</v>
      </c>
      <c r="D52" s="89">
        <v>2</v>
      </c>
      <c r="E52" s="80"/>
      <c r="F52" s="81"/>
      <c r="G52" s="82"/>
      <c r="H52" s="83">
        <f t="shared" si="2"/>
        <v>0</v>
      </c>
      <c r="I52" s="80"/>
      <c r="J52" s="91"/>
      <c r="M52" s="17" t="str">
        <f t="array" ref="M52">IF($D52&lt;=IF(INDEX($E$15:$E$26,MATCH(INDEX($C:$C,ROW()-$D52+1),$C$15:$C$26,0))=リスト!$O$9,5,INDEX($E$15:$E$26,MATCH(INDEX($C:$C,ROW()-$D52+1),$C$15:$C$26,0))),IF(AND($E52&lt;&gt;"",$F52&lt;&gt;"",$G52&lt;&gt;""),"OK","NG"),"-")</f>
        <v>-</v>
      </c>
      <c r="N52" s="17" t="str">
        <f t="array" ref="N52">IF(AND($D52&lt;=IF(INDEX($E$15:$E$26,MATCH(INDEX($C:$C,ROW()-$D52+1),$C$15:$C$26,0))=リスト!$O$9,5,INDEX($E$15:$E$26,MATCH(INDEX($C:$C,ROW()-$D52+1),$C$15:$C$26,0))),$G52&gt;0),IF(AND($I52&lt;&gt;"",$J52&lt;&gt;""),"OK","NG"),"-")</f>
        <v>-</v>
      </c>
      <c r="O52" s="17" t="str">
        <f t="array" ref="O52">IF($D52&lt;=IF(INDEX($E$15:$E$26,MATCH(INDEX($C:$C,ROW()-$D52+1),$C$15:$C$26,0))=リスト!$O$9,5,INDEX($E$15:$E$26,MATCH(INDEX($C:$C,ROW()-$D52+1),$C$15:$C$26,0))),IF(AND(LEN(SUBSTITUTE(SUBSTITUTE($E52,CHAR(10),""),CHAR(13),""))&lt;=1000,SUMPRODUCT(--ISNUMBER(FIND({"&lt;";"&gt;";"&amp;";"""";"'"},$E52)))=0,LEN(SUBSTITUTE(SUBSTITUTE($I52,CHAR(10),""),CHAR(13),""))&lt;=1000,SUMPRODUCT(--ISNUMBER(FIND({"&lt;";"&gt;";"&amp;";"""";"'"},$I52)))=0,LEN(SUBSTITUTE(SUBSTITUTE($J52,CHAR(10),""),CHAR(13),""))&lt;=300,SUMPRODUCT(--ISNUMBER(FIND({"&lt;";"&gt;";"&amp;";"""";"'"},$J52)))=0,OR($F52="",IF(ISNUMBER($F52),AND($F52=INT($F52),$F52&gt;=0,LEN(TEXT($F52,"0"))&lt;=12),FALSE)),OR($G52="",IF(ISNUMBER($G52),AND($G52=INT($G52),$G52&gt;=0,LEN(TEXT($G52,"0"))&lt;=12),FALSE))),"OK","NG"),"-")</f>
        <v>-</v>
      </c>
      <c r="P52" s="17" t="str">
        <f t="array" ref="P52">IF($D52&lt;=IF(INDEX($E$15:$E$26,MATCH(INDEX($C:$C,ROW()-$D52+1),$C$15:$C$26,0))=リスト!$O$9,5,INDEX($E$15:$E$26,MATCH(INDEX($C:$C,ROW()-$D52+1),$C$15:$C$26,0))),IF(AND(ISNUMBER($F52),ISNUMBER($G52)),IF(AND($F52&gt;=$G52,IF(INDEX($C:$C,ROW()-$D52+1)=$C$31,$G52&gt;=100000,TRUE)),"OK","NG"),"-"),"-")</f>
        <v>-</v>
      </c>
      <c r="Q52" s="17" t="str">
        <f t="array" ref="Q52">IF($D52&gt;IF(INDEX($E$15:$E$26,MATCH(INDEX($C:$C,ROW()-$D52+1),$C$15:$C$26,0))=リスト!$O$9,5,INDEX($E$15:$E$26,MATCH(INDEX($C:$C,ROW()-$D52+1),$C$15:$C$26,0))),IF(AND($E52="",$F52="",$G52="",$I52="",$J52=""),"OK","NG"),"-")</f>
        <v>OK</v>
      </c>
    </row>
    <row r="53" spans="3:17" ht="70.150000000000006" customHeight="1" x14ac:dyDescent="0.35">
      <c r="C53" s="79"/>
      <c r="D53" s="89">
        <v>3</v>
      </c>
      <c r="E53" s="80"/>
      <c r="F53" s="81"/>
      <c r="G53" s="82"/>
      <c r="H53" s="83">
        <f t="shared" si="2"/>
        <v>0</v>
      </c>
      <c r="I53" s="80"/>
      <c r="J53" s="91"/>
      <c r="M53" s="17" t="str">
        <f t="array" ref="M53">IF($D53&lt;=IF(INDEX($E$15:$E$26,MATCH(INDEX($C:$C,ROW()-$D53+1),$C$15:$C$26,0))=リスト!$O$9,5,INDEX($E$15:$E$26,MATCH(INDEX($C:$C,ROW()-$D53+1),$C$15:$C$26,0))),IF(AND($E53&lt;&gt;"",$F53&lt;&gt;"",$G53&lt;&gt;""),"OK","NG"),"-")</f>
        <v>-</v>
      </c>
      <c r="N53" s="17" t="str">
        <f t="array" ref="N53">IF(AND($D53&lt;=IF(INDEX($E$15:$E$26,MATCH(INDEX($C:$C,ROW()-$D53+1),$C$15:$C$26,0))=リスト!$O$9,5,INDEX($E$15:$E$26,MATCH(INDEX($C:$C,ROW()-$D53+1),$C$15:$C$26,0))),$G53&gt;0),IF(AND($I53&lt;&gt;"",$J53&lt;&gt;""),"OK","NG"),"-")</f>
        <v>-</v>
      </c>
      <c r="O53" s="17" t="str">
        <f t="array" ref="O53">IF($D53&lt;=IF(INDEX($E$15:$E$26,MATCH(INDEX($C:$C,ROW()-$D53+1),$C$15:$C$26,0))=リスト!$O$9,5,INDEX($E$15:$E$26,MATCH(INDEX($C:$C,ROW()-$D53+1),$C$15:$C$26,0))),IF(AND(LEN(SUBSTITUTE(SUBSTITUTE($E53,CHAR(10),""),CHAR(13),""))&lt;=1000,SUMPRODUCT(--ISNUMBER(FIND({"&lt;";"&gt;";"&amp;";"""";"'"},$E53)))=0,LEN(SUBSTITUTE(SUBSTITUTE($I53,CHAR(10),""),CHAR(13),""))&lt;=1000,SUMPRODUCT(--ISNUMBER(FIND({"&lt;";"&gt;";"&amp;";"""";"'"},$I53)))=0,LEN(SUBSTITUTE(SUBSTITUTE($J53,CHAR(10),""),CHAR(13),""))&lt;=300,SUMPRODUCT(--ISNUMBER(FIND({"&lt;";"&gt;";"&amp;";"""";"'"},$J53)))=0,OR($F53="",IF(ISNUMBER($F53),AND($F53=INT($F53),$F53&gt;=0,LEN(TEXT($F53,"0"))&lt;=12),FALSE)),OR($G53="",IF(ISNUMBER($G53),AND($G53=INT($G53),$G53&gt;=0,LEN(TEXT($G53,"0"))&lt;=12),FALSE))),"OK","NG"),"-")</f>
        <v>-</v>
      </c>
      <c r="P53" s="17" t="str">
        <f t="array" ref="P53">IF($D53&lt;=IF(INDEX($E$15:$E$26,MATCH(INDEX($C:$C,ROW()-$D53+1),$C$15:$C$26,0))=リスト!$O$9,5,INDEX($E$15:$E$26,MATCH(INDEX($C:$C,ROW()-$D53+1),$C$15:$C$26,0))),IF(AND(ISNUMBER($F53),ISNUMBER($G53)),IF(AND($F53&gt;=$G53,IF(INDEX($C:$C,ROW()-$D53+1)=$C$31,$G53&gt;=100000,TRUE)),"OK","NG"),"-"),"-")</f>
        <v>-</v>
      </c>
      <c r="Q53" s="17" t="str">
        <f t="array" ref="Q53">IF($D53&gt;IF(INDEX($E$15:$E$26,MATCH(INDEX($C:$C,ROW()-$D53+1),$C$15:$C$26,0))=リスト!$O$9,5,INDEX($E$15:$E$26,MATCH(INDEX($C:$C,ROW()-$D53+1),$C$15:$C$26,0))),IF(AND($E53="",$F53="",$G53="",$I53="",$J53=""),"OK","NG"),"-")</f>
        <v>OK</v>
      </c>
    </row>
    <row r="54" spans="3:17" ht="70.150000000000006" customHeight="1" x14ac:dyDescent="0.35">
      <c r="C54" s="79"/>
      <c r="D54" s="89">
        <v>4</v>
      </c>
      <c r="E54" s="80"/>
      <c r="F54" s="81"/>
      <c r="G54" s="82"/>
      <c r="H54" s="83">
        <f t="shared" si="2"/>
        <v>0</v>
      </c>
      <c r="I54" s="80"/>
      <c r="J54" s="91"/>
      <c r="M54" s="17" t="str">
        <f t="array" ref="M54">IF($D54&lt;=IF(INDEX($E$15:$E$26,MATCH(INDEX($C:$C,ROW()-$D54+1),$C$15:$C$26,0))=リスト!$O$9,5,INDEX($E$15:$E$26,MATCH(INDEX($C:$C,ROW()-$D54+1),$C$15:$C$26,0))),IF(AND($E54&lt;&gt;"",$F54&lt;&gt;"",$G54&lt;&gt;""),"OK","NG"),"-")</f>
        <v>-</v>
      </c>
      <c r="N54" s="17" t="str">
        <f t="array" ref="N54">IF(AND($D54&lt;=IF(INDEX($E$15:$E$26,MATCH(INDEX($C:$C,ROW()-$D54+1),$C$15:$C$26,0))=リスト!$O$9,5,INDEX($E$15:$E$26,MATCH(INDEX($C:$C,ROW()-$D54+1),$C$15:$C$26,0))),$G54&gt;0),IF(AND($I54&lt;&gt;"",$J54&lt;&gt;""),"OK","NG"),"-")</f>
        <v>-</v>
      </c>
      <c r="O54" s="17" t="str">
        <f t="array" ref="O54">IF($D54&lt;=IF(INDEX($E$15:$E$26,MATCH(INDEX($C:$C,ROW()-$D54+1),$C$15:$C$26,0))=リスト!$O$9,5,INDEX($E$15:$E$26,MATCH(INDEX($C:$C,ROW()-$D54+1),$C$15:$C$26,0))),IF(AND(LEN(SUBSTITUTE(SUBSTITUTE($E54,CHAR(10),""),CHAR(13),""))&lt;=1000,SUMPRODUCT(--ISNUMBER(FIND({"&lt;";"&gt;";"&amp;";"""";"'"},$E54)))=0,LEN(SUBSTITUTE(SUBSTITUTE($I54,CHAR(10),""),CHAR(13),""))&lt;=1000,SUMPRODUCT(--ISNUMBER(FIND({"&lt;";"&gt;";"&amp;";"""";"'"},$I54)))=0,LEN(SUBSTITUTE(SUBSTITUTE($J54,CHAR(10),""),CHAR(13),""))&lt;=300,SUMPRODUCT(--ISNUMBER(FIND({"&lt;";"&gt;";"&amp;";"""";"'"},$J54)))=0,OR($F54="",IF(ISNUMBER($F54),AND($F54=INT($F54),$F54&gt;=0,LEN(TEXT($F54,"0"))&lt;=12),FALSE)),OR($G54="",IF(ISNUMBER($G54),AND($G54=INT($G54),$G54&gt;=0,LEN(TEXT($G54,"0"))&lt;=12),FALSE))),"OK","NG"),"-")</f>
        <v>-</v>
      </c>
      <c r="P54" s="17" t="str">
        <f t="array" ref="P54">IF($D54&lt;=IF(INDEX($E$15:$E$26,MATCH(INDEX($C:$C,ROW()-$D54+1),$C$15:$C$26,0))=リスト!$O$9,5,INDEX($E$15:$E$26,MATCH(INDEX($C:$C,ROW()-$D54+1),$C$15:$C$26,0))),IF(AND(ISNUMBER($F54),ISNUMBER($G54)),IF(AND($F54&gt;=$G54,IF(INDEX($C:$C,ROW()-$D54+1)=$C$31,$G54&gt;=100000,TRUE)),"OK","NG"),"-"),"-")</f>
        <v>-</v>
      </c>
      <c r="Q54" s="17" t="str">
        <f t="array" ref="Q54">IF($D54&gt;IF(INDEX($E$15:$E$26,MATCH(INDEX($C:$C,ROW()-$D54+1),$C$15:$C$26,0))=リスト!$O$9,5,INDEX($E$15:$E$26,MATCH(INDEX($C:$C,ROW()-$D54+1),$C$15:$C$26,0))),IF(AND($E54="",$F54="",$G54="",$I54="",$J54=""),"OK","NG"),"-")</f>
        <v>OK</v>
      </c>
    </row>
    <row r="55" spans="3:17" ht="70.150000000000006" customHeight="1" x14ac:dyDescent="0.35">
      <c r="C55" s="84"/>
      <c r="D55" s="89">
        <v>5</v>
      </c>
      <c r="E55" s="85"/>
      <c r="F55" s="86"/>
      <c r="G55" s="87"/>
      <c r="H55" s="88">
        <f t="shared" si="2"/>
        <v>0</v>
      </c>
      <c r="I55" s="85"/>
      <c r="J55" s="38"/>
      <c r="M55" s="17" t="str">
        <f t="array" ref="M55">IF($D55&lt;=IF(INDEX($E$15:$E$26,MATCH(INDEX($C:$C,ROW()-$D55+1),$C$15:$C$26,0))=リスト!$O$9,5,INDEX($E$15:$E$26,MATCH(INDEX($C:$C,ROW()-$D55+1),$C$15:$C$26,0))),IF(AND($E55&lt;&gt;"",$F55&lt;&gt;"",$G55&lt;&gt;""),"OK","NG"),"-")</f>
        <v>-</v>
      </c>
      <c r="N55" s="17" t="str">
        <f t="array" ref="N55">IF(AND($D55&lt;=IF(INDEX($E$15:$E$26,MATCH(INDEX($C:$C,ROW()-$D55+1),$C$15:$C$26,0))=リスト!$O$9,5,INDEX($E$15:$E$26,MATCH(INDEX($C:$C,ROW()-$D55+1),$C$15:$C$26,0))),$G55&gt;0),IF(AND($I55&lt;&gt;"",$J55&lt;&gt;""),"OK","NG"),"-")</f>
        <v>-</v>
      </c>
      <c r="O55" s="17" t="str">
        <f t="array" ref="O55">IF($D55&lt;=IF(INDEX($E$15:$E$26,MATCH(INDEX($C:$C,ROW()-$D55+1),$C$15:$C$26,0))=リスト!$O$9,5,INDEX($E$15:$E$26,MATCH(INDEX($C:$C,ROW()-$D55+1),$C$15:$C$26,0))),IF(AND(LEN(SUBSTITUTE(SUBSTITUTE($E55,CHAR(10),""),CHAR(13),""))&lt;=1000,SUMPRODUCT(--ISNUMBER(FIND({"&lt;";"&gt;";"&amp;";"""";"'"},$E55)))=0,LEN(SUBSTITUTE(SUBSTITUTE($I55,CHAR(10),""),CHAR(13),""))&lt;=1000,SUMPRODUCT(--ISNUMBER(FIND({"&lt;";"&gt;";"&amp;";"""";"'"},$I55)))=0,LEN(SUBSTITUTE(SUBSTITUTE($J55,CHAR(10),""),CHAR(13),""))&lt;=300,SUMPRODUCT(--ISNUMBER(FIND({"&lt;";"&gt;";"&amp;";"""";"'"},$J55)))=0,OR($F55="",IF(ISNUMBER($F55),AND($F55=INT($F55),$F55&gt;=0,LEN(TEXT($F55,"0"))&lt;=12),FALSE)),OR($G55="",IF(ISNUMBER($G55),AND($G55=INT($G55),$G55&gt;=0,LEN(TEXT($G55,"0"))&lt;=12),FALSE))),"OK","NG"),"-")</f>
        <v>-</v>
      </c>
      <c r="P55" s="17" t="str">
        <f t="array" ref="P55">IF($D55&lt;=IF(INDEX($E$15:$E$26,MATCH(INDEX($C:$C,ROW()-$D55+1),$C$15:$C$26,0))=リスト!$O$9,5,INDEX($E$15:$E$26,MATCH(INDEX($C:$C,ROW()-$D55+1),$C$15:$C$26,0))),IF(AND(ISNUMBER($F55),ISNUMBER($G55)),IF(AND($F55&gt;=$G55,IF(INDEX($C:$C,ROW()-$D55+1)=$C$31,$G55&gt;=100000,TRUE)),"OK","NG"),"-"),"-")</f>
        <v>-</v>
      </c>
      <c r="Q55" s="17" t="str">
        <f t="array" ref="Q55">IF($D55&gt;IF(INDEX($E$15:$E$26,MATCH(INDEX($C:$C,ROW()-$D55+1),$C$15:$C$26,0))=リスト!$O$9,5,INDEX($E$15:$E$26,MATCH(INDEX($C:$C,ROW()-$D55+1),$C$15:$C$26,0))),IF(AND($E55="",$F55="",$G55="",$I55="",$J55=""),"OK","NG"),"-")</f>
        <v>OK</v>
      </c>
    </row>
    <row r="56" spans="3:17" ht="70.150000000000006" customHeight="1" x14ac:dyDescent="0.35">
      <c r="C56" s="73" t="s">
        <v>138</v>
      </c>
      <c r="D56" s="89">
        <v>1</v>
      </c>
      <c r="E56" s="75"/>
      <c r="F56" s="76"/>
      <c r="G56" s="77"/>
      <c r="H56" s="78">
        <f t="shared" si="2"/>
        <v>0</v>
      </c>
      <c r="I56" s="75"/>
      <c r="J56" s="35"/>
      <c r="M56" s="17" t="str">
        <f t="array" ref="M56">IF($D56&lt;=IF(INDEX($E$15:$E$26,MATCH(INDEX($C:$C,ROW()-$D56+1),$C$15:$C$26,0))=リスト!$O$9,5,INDEX($E$15:$E$26,MATCH(INDEX($C:$C,ROW()-$D56+1),$C$15:$C$26,0))),IF(AND($E56&lt;&gt;"",$F56&lt;&gt;"",$G56&lt;&gt;""),"OK","NG"),"-")</f>
        <v>-</v>
      </c>
      <c r="N56" s="17" t="str">
        <f t="array" ref="N56">IF(AND($D56&lt;=IF(INDEX($E$15:$E$26,MATCH(INDEX($C:$C,ROW()-$D56+1),$C$15:$C$26,0))=リスト!$O$9,5,INDEX($E$15:$E$26,MATCH(INDEX($C:$C,ROW()-$D56+1),$C$15:$C$26,0))),$G56&gt;0),IF(AND($I56&lt;&gt;"",$J56&lt;&gt;""),"OK","NG"),"-")</f>
        <v>-</v>
      </c>
      <c r="O56" s="17" t="str">
        <f t="array" ref="O56">IF($D56&lt;=IF(INDEX($E$15:$E$26,MATCH(INDEX($C:$C,ROW()-$D56+1),$C$15:$C$26,0))=リスト!$O$9,5,INDEX($E$15:$E$26,MATCH(INDEX($C:$C,ROW()-$D56+1),$C$15:$C$26,0))),IF(AND(LEN(SUBSTITUTE(SUBSTITUTE($E56,CHAR(10),""),CHAR(13),""))&lt;=1000,SUMPRODUCT(--ISNUMBER(FIND({"&lt;";"&gt;";"&amp;";"""";"'"},$E56)))=0,LEN(SUBSTITUTE(SUBSTITUTE($I56,CHAR(10),""),CHAR(13),""))&lt;=1000,SUMPRODUCT(--ISNUMBER(FIND({"&lt;";"&gt;";"&amp;";"""";"'"},$I56)))=0,LEN(SUBSTITUTE(SUBSTITUTE($J56,CHAR(10),""),CHAR(13),""))&lt;=300,SUMPRODUCT(--ISNUMBER(FIND({"&lt;";"&gt;";"&amp;";"""";"'"},$J56)))=0,OR($F56="",IF(ISNUMBER($F56),AND($F56=INT($F56),$F56&gt;=0,LEN(TEXT($F56,"0"))&lt;=12),FALSE)),OR($G56="",IF(ISNUMBER($G56),AND($G56=INT($G56),$G56&gt;=0,LEN(TEXT($G56,"0"))&lt;=12),FALSE))),"OK","NG"),"-")</f>
        <v>-</v>
      </c>
      <c r="P56" s="17" t="str">
        <f t="array" ref="P56">IF($D56&lt;=IF(INDEX($E$15:$E$26,MATCH(INDEX($C:$C,ROW()-$D56+1),$C$15:$C$26,0))=リスト!$O$9,5,INDEX($E$15:$E$26,MATCH(INDEX($C:$C,ROW()-$D56+1),$C$15:$C$26,0))),IF(AND(ISNUMBER($F56),ISNUMBER($G56)),IF(AND($F56&gt;=$G56,IF(INDEX($C:$C,ROW()-$D56+1)=$C$31,$G56&gt;=100000,TRUE)),"OK","NG"),"-"),"-")</f>
        <v>-</v>
      </c>
      <c r="Q56" s="17" t="str">
        <f t="array" ref="Q56">IF($D56&gt;IF(INDEX($E$15:$E$26,MATCH(INDEX($C:$C,ROW()-$D56+1),$C$15:$C$26,0))=リスト!$O$9,5,INDEX($E$15:$E$26,MATCH(INDEX($C:$C,ROW()-$D56+1),$C$15:$C$26,0))),IF(AND($E56="",$F56="",$G56="",$I56="",$J56=""),"OK","NG"),"-")</f>
        <v>OK</v>
      </c>
    </row>
    <row r="57" spans="3:17" ht="70.150000000000006" customHeight="1" x14ac:dyDescent="0.35">
      <c r="C57" s="90" t="s">
        <v>217</v>
      </c>
      <c r="D57" s="89">
        <v>2</v>
      </c>
      <c r="E57" s="80"/>
      <c r="F57" s="81"/>
      <c r="G57" s="82"/>
      <c r="H57" s="83">
        <f t="shared" si="2"/>
        <v>0</v>
      </c>
      <c r="I57" s="80"/>
      <c r="J57" s="91"/>
      <c r="M57" s="17" t="str">
        <f t="array" ref="M57">IF($D57&lt;=IF(INDEX($E$15:$E$26,MATCH(INDEX($C:$C,ROW()-$D57+1),$C$15:$C$26,0))=リスト!$O$9,5,INDEX($E$15:$E$26,MATCH(INDEX($C:$C,ROW()-$D57+1),$C$15:$C$26,0))),IF(AND($E57&lt;&gt;"",$F57&lt;&gt;"",$G57&lt;&gt;""),"OK","NG"),"-")</f>
        <v>-</v>
      </c>
      <c r="N57" s="17" t="str">
        <f t="array" ref="N57">IF(AND($D57&lt;=IF(INDEX($E$15:$E$26,MATCH(INDEX($C:$C,ROW()-$D57+1),$C$15:$C$26,0))=リスト!$O$9,5,INDEX($E$15:$E$26,MATCH(INDEX($C:$C,ROW()-$D57+1),$C$15:$C$26,0))),$G57&gt;0),IF(AND($I57&lt;&gt;"",$J57&lt;&gt;""),"OK","NG"),"-")</f>
        <v>-</v>
      </c>
      <c r="O57" s="17" t="str">
        <f t="array" ref="O57">IF($D57&lt;=IF(INDEX($E$15:$E$26,MATCH(INDEX($C:$C,ROW()-$D57+1),$C$15:$C$26,0))=リスト!$O$9,5,INDEX($E$15:$E$26,MATCH(INDEX($C:$C,ROW()-$D57+1),$C$15:$C$26,0))),IF(AND(LEN(SUBSTITUTE(SUBSTITUTE($E57,CHAR(10),""),CHAR(13),""))&lt;=1000,SUMPRODUCT(--ISNUMBER(FIND({"&lt;";"&gt;";"&amp;";"""";"'"},$E57)))=0,LEN(SUBSTITUTE(SUBSTITUTE($I57,CHAR(10),""),CHAR(13),""))&lt;=1000,SUMPRODUCT(--ISNUMBER(FIND({"&lt;";"&gt;";"&amp;";"""";"'"},$I57)))=0,LEN(SUBSTITUTE(SUBSTITUTE($J57,CHAR(10),""),CHAR(13),""))&lt;=300,SUMPRODUCT(--ISNUMBER(FIND({"&lt;";"&gt;";"&amp;";"""";"'"},$J57)))=0,OR($F57="",IF(ISNUMBER($F57),AND($F57=INT($F57),$F57&gt;=0,LEN(TEXT($F57,"0"))&lt;=12),FALSE)),OR($G57="",IF(ISNUMBER($G57),AND($G57=INT($G57),$G57&gt;=0,LEN(TEXT($G57,"0"))&lt;=12),FALSE))),"OK","NG"),"-")</f>
        <v>-</v>
      </c>
      <c r="P57" s="17" t="str">
        <f t="array" ref="P57">IF($D57&lt;=IF(INDEX($E$15:$E$26,MATCH(INDEX($C:$C,ROW()-$D57+1),$C$15:$C$26,0))=リスト!$O$9,5,INDEX($E$15:$E$26,MATCH(INDEX($C:$C,ROW()-$D57+1),$C$15:$C$26,0))),IF(AND(ISNUMBER($F57),ISNUMBER($G57)),IF(AND($F57&gt;=$G57,IF(INDEX($C:$C,ROW()-$D57+1)=$C$31,$G57&gt;=100000,TRUE)),"OK","NG"),"-"),"-")</f>
        <v>-</v>
      </c>
      <c r="Q57" s="17" t="str">
        <f t="array" ref="Q57">IF($D57&gt;IF(INDEX($E$15:$E$26,MATCH(INDEX($C:$C,ROW()-$D57+1),$C$15:$C$26,0))=リスト!$O$9,5,INDEX($E$15:$E$26,MATCH(INDEX($C:$C,ROW()-$D57+1),$C$15:$C$26,0))),IF(AND($E57="",$F57="",$G57="",$I57="",$J57=""),"OK","NG"),"-")</f>
        <v>OK</v>
      </c>
    </row>
    <row r="58" spans="3:17" ht="70.150000000000006" customHeight="1" x14ac:dyDescent="0.35">
      <c r="C58" s="79"/>
      <c r="D58" s="89">
        <v>3</v>
      </c>
      <c r="E58" s="80"/>
      <c r="F58" s="81"/>
      <c r="G58" s="82"/>
      <c r="H58" s="83">
        <f t="shared" si="2"/>
        <v>0</v>
      </c>
      <c r="I58" s="80"/>
      <c r="J58" s="91"/>
      <c r="M58" s="17" t="str">
        <f t="array" ref="M58">IF($D58&lt;=IF(INDEX($E$15:$E$26,MATCH(INDEX($C:$C,ROW()-$D58+1),$C$15:$C$26,0))=リスト!$O$9,5,INDEX($E$15:$E$26,MATCH(INDEX($C:$C,ROW()-$D58+1),$C$15:$C$26,0))),IF(AND($E58&lt;&gt;"",$F58&lt;&gt;"",$G58&lt;&gt;""),"OK","NG"),"-")</f>
        <v>-</v>
      </c>
      <c r="N58" s="17" t="str">
        <f t="array" ref="N58">IF(AND($D58&lt;=IF(INDEX($E$15:$E$26,MATCH(INDEX($C:$C,ROW()-$D58+1),$C$15:$C$26,0))=リスト!$O$9,5,INDEX($E$15:$E$26,MATCH(INDEX($C:$C,ROW()-$D58+1),$C$15:$C$26,0))),$G58&gt;0),IF(AND($I58&lt;&gt;"",$J58&lt;&gt;""),"OK","NG"),"-")</f>
        <v>-</v>
      </c>
      <c r="O58" s="17" t="str">
        <f t="array" ref="O58">IF($D58&lt;=IF(INDEX($E$15:$E$26,MATCH(INDEX($C:$C,ROW()-$D58+1),$C$15:$C$26,0))=リスト!$O$9,5,INDEX($E$15:$E$26,MATCH(INDEX($C:$C,ROW()-$D58+1),$C$15:$C$26,0))),IF(AND(LEN(SUBSTITUTE(SUBSTITUTE($E58,CHAR(10),""),CHAR(13),""))&lt;=1000,SUMPRODUCT(--ISNUMBER(FIND({"&lt;";"&gt;";"&amp;";"""";"'"},$E58)))=0,LEN(SUBSTITUTE(SUBSTITUTE($I58,CHAR(10),""),CHAR(13),""))&lt;=1000,SUMPRODUCT(--ISNUMBER(FIND({"&lt;";"&gt;";"&amp;";"""";"'"},$I58)))=0,LEN(SUBSTITUTE(SUBSTITUTE($J58,CHAR(10),""),CHAR(13),""))&lt;=300,SUMPRODUCT(--ISNUMBER(FIND({"&lt;";"&gt;";"&amp;";"""";"'"},$J58)))=0,OR($F58="",IF(ISNUMBER($F58),AND($F58=INT($F58),$F58&gt;=0,LEN(TEXT($F58,"0"))&lt;=12),FALSE)),OR($G58="",IF(ISNUMBER($G58),AND($G58=INT($G58),$G58&gt;=0,LEN(TEXT($G58,"0"))&lt;=12),FALSE))),"OK","NG"),"-")</f>
        <v>-</v>
      </c>
      <c r="P58" s="17" t="str">
        <f t="array" ref="P58">IF($D58&lt;=IF(INDEX($E$15:$E$26,MATCH(INDEX($C:$C,ROW()-$D58+1),$C$15:$C$26,0))=リスト!$O$9,5,INDEX($E$15:$E$26,MATCH(INDEX($C:$C,ROW()-$D58+1),$C$15:$C$26,0))),IF(AND(ISNUMBER($F58),ISNUMBER($G58)),IF(AND($F58&gt;=$G58,IF(INDEX($C:$C,ROW()-$D58+1)=$C$31,$G58&gt;=100000,TRUE)),"OK","NG"),"-"),"-")</f>
        <v>-</v>
      </c>
      <c r="Q58" s="17" t="str">
        <f t="array" ref="Q58">IF($D58&gt;IF(INDEX($E$15:$E$26,MATCH(INDEX($C:$C,ROW()-$D58+1),$C$15:$C$26,0))=リスト!$O$9,5,INDEX($E$15:$E$26,MATCH(INDEX($C:$C,ROW()-$D58+1),$C$15:$C$26,0))),IF(AND($E58="",$F58="",$G58="",$I58="",$J58=""),"OK","NG"),"-")</f>
        <v>OK</v>
      </c>
    </row>
    <row r="59" spans="3:17" ht="70.150000000000006" customHeight="1" x14ac:dyDescent="0.35">
      <c r="C59" s="79"/>
      <c r="D59" s="89">
        <v>4</v>
      </c>
      <c r="E59" s="80"/>
      <c r="F59" s="81"/>
      <c r="G59" s="82"/>
      <c r="H59" s="83">
        <f t="shared" si="2"/>
        <v>0</v>
      </c>
      <c r="I59" s="80"/>
      <c r="J59" s="91"/>
      <c r="M59" s="17" t="str">
        <f t="array" ref="M59">IF($D59&lt;=IF(INDEX($E$15:$E$26,MATCH(INDEX($C:$C,ROW()-$D59+1),$C$15:$C$26,0))=リスト!$O$9,5,INDEX($E$15:$E$26,MATCH(INDEX($C:$C,ROW()-$D59+1),$C$15:$C$26,0))),IF(AND($E59&lt;&gt;"",$F59&lt;&gt;"",$G59&lt;&gt;""),"OK","NG"),"-")</f>
        <v>-</v>
      </c>
      <c r="N59" s="17" t="str">
        <f t="array" ref="N59">IF(AND($D59&lt;=IF(INDEX($E$15:$E$26,MATCH(INDEX($C:$C,ROW()-$D59+1),$C$15:$C$26,0))=リスト!$O$9,5,INDEX($E$15:$E$26,MATCH(INDEX($C:$C,ROW()-$D59+1),$C$15:$C$26,0))),$G59&gt;0),IF(AND($I59&lt;&gt;"",$J59&lt;&gt;""),"OK","NG"),"-")</f>
        <v>-</v>
      </c>
      <c r="O59" s="17" t="str">
        <f t="array" ref="O59">IF($D59&lt;=IF(INDEX($E$15:$E$26,MATCH(INDEX($C:$C,ROW()-$D59+1),$C$15:$C$26,0))=リスト!$O$9,5,INDEX($E$15:$E$26,MATCH(INDEX($C:$C,ROW()-$D59+1),$C$15:$C$26,0))),IF(AND(LEN(SUBSTITUTE(SUBSTITUTE($E59,CHAR(10),""),CHAR(13),""))&lt;=1000,SUMPRODUCT(--ISNUMBER(FIND({"&lt;";"&gt;";"&amp;";"""";"'"},$E59)))=0,LEN(SUBSTITUTE(SUBSTITUTE($I59,CHAR(10),""),CHAR(13),""))&lt;=1000,SUMPRODUCT(--ISNUMBER(FIND({"&lt;";"&gt;";"&amp;";"""";"'"},$I59)))=0,LEN(SUBSTITUTE(SUBSTITUTE($J59,CHAR(10),""),CHAR(13),""))&lt;=300,SUMPRODUCT(--ISNUMBER(FIND({"&lt;";"&gt;";"&amp;";"""";"'"},$J59)))=0,OR($F59="",IF(ISNUMBER($F59),AND($F59=INT($F59),$F59&gt;=0,LEN(TEXT($F59,"0"))&lt;=12),FALSE)),OR($G59="",IF(ISNUMBER($G59),AND($G59=INT($G59),$G59&gt;=0,LEN(TEXT($G59,"0"))&lt;=12),FALSE))),"OK","NG"),"-")</f>
        <v>-</v>
      </c>
      <c r="P59" s="17" t="str">
        <f t="array" ref="P59">IF($D59&lt;=IF(INDEX($E$15:$E$26,MATCH(INDEX($C:$C,ROW()-$D59+1),$C$15:$C$26,0))=リスト!$O$9,5,INDEX($E$15:$E$26,MATCH(INDEX($C:$C,ROW()-$D59+1),$C$15:$C$26,0))),IF(AND(ISNUMBER($F59),ISNUMBER($G59)),IF(AND($F59&gt;=$G59,IF(INDEX($C:$C,ROW()-$D59+1)=$C$31,$G59&gt;=100000,TRUE)),"OK","NG"),"-"),"-")</f>
        <v>-</v>
      </c>
      <c r="Q59" s="17" t="str">
        <f t="array" ref="Q59">IF($D59&gt;IF(INDEX($E$15:$E$26,MATCH(INDEX($C:$C,ROW()-$D59+1),$C$15:$C$26,0))=リスト!$O$9,5,INDEX($E$15:$E$26,MATCH(INDEX($C:$C,ROW()-$D59+1),$C$15:$C$26,0))),IF(AND($E59="",$F59="",$G59="",$I59="",$J59=""),"OK","NG"),"-")</f>
        <v>OK</v>
      </c>
    </row>
    <row r="60" spans="3:17" ht="70.150000000000006" customHeight="1" x14ac:dyDescent="0.35">
      <c r="C60" s="84"/>
      <c r="D60" s="89">
        <v>5</v>
      </c>
      <c r="E60" s="85"/>
      <c r="F60" s="86"/>
      <c r="G60" s="87"/>
      <c r="H60" s="88">
        <f t="shared" si="2"/>
        <v>0</v>
      </c>
      <c r="I60" s="85"/>
      <c r="J60" s="38"/>
      <c r="M60" s="17" t="str">
        <f t="array" ref="M60">IF($D60&lt;=IF(INDEX($E$15:$E$26,MATCH(INDEX($C:$C,ROW()-$D60+1),$C$15:$C$26,0))=リスト!$O$9,5,INDEX($E$15:$E$26,MATCH(INDEX($C:$C,ROW()-$D60+1),$C$15:$C$26,0))),IF(AND($E60&lt;&gt;"",$F60&lt;&gt;"",$G60&lt;&gt;""),"OK","NG"),"-")</f>
        <v>-</v>
      </c>
      <c r="N60" s="17" t="str">
        <f t="array" ref="N60">IF(AND($D60&lt;=IF(INDEX($E$15:$E$26,MATCH(INDEX($C:$C,ROW()-$D60+1),$C$15:$C$26,0))=リスト!$O$9,5,INDEX($E$15:$E$26,MATCH(INDEX($C:$C,ROW()-$D60+1),$C$15:$C$26,0))),$G60&gt;0),IF(AND($I60&lt;&gt;"",$J60&lt;&gt;""),"OK","NG"),"-")</f>
        <v>-</v>
      </c>
      <c r="O60" s="17" t="str">
        <f t="array" ref="O60">IF($D60&lt;=IF(INDEX($E$15:$E$26,MATCH(INDEX($C:$C,ROW()-$D60+1),$C$15:$C$26,0))=リスト!$O$9,5,INDEX($E$15:$E$26,MATCH(INDEX($C:$C,ROW()-$D60+1),$C$15:$C$26,0))),IF(AND(LEN(SUBSTITUTE(SUBSTITUTE($E60,CHAR(10),""),CHAR(13),""))&lt;=1000,SUMPRODUCT(--ISNUMBER(FIND({"&lt;";"&gt;";"&amp;";"""";"'"},$E60)))=0,LEN(SUBSTITUTE(SUBSTITUTE($I60,CHAR(10),""),CHAR(13),""))&lt;=1000,SUMPRODUCT(--ISNUMBER(FIND({"&lt;";"&gt;";"&amp;";"""";"'"},$I60)))=0,LEN(SUBSTITUTE(SUBSTITUTE($J60,CHAR(10),""),CHAR(13),""))&lt;=300,SUMPRODUCT(--ISNUMBER(FIND({"&lt;";"&gt;";"&amp;";"""";"'"},$J60)))=0,OR($F60="",IF(ISNUMBER($F60),AND($F60=INT($F60),$F60&gt;=0,LEN(TEXT($F60,"0"))&lt;=12),FALSE)),OR($G60="",IF(ISNUMBER($G60),AND($G60=INT($G60),$G60&gt;=0,LEN(TEXT($G60,"0"))&lt;=12),FALSE))),"OK","NG"),"-")</f>
        <v>-</v>
      </c>
      <c r="P60" s="17" t="str">
        <f t="array" ref="P60">IF($D60&lt;=IF(INDEX($E$15:$E$26,MATCH(INDEX($C:$C,ROW()-$D60+1),$C$15:$C$26,0))=リスト!$O$9,5,INDEX($E$15:$E$26,MATCH(INDEX($C:$C,ROW()-$D60+1),$C$15:$C$26,0))),IF(AND(ISNUMBER($F60),ISNUMBER($G60)),IF(AND($F60&gt;=$G60,IF(INDEX($C:$C,ROW()-$D60+1)=$C$31,$G60&gt;=100000,TRUE)),"OK","NG"),"-"),"-")</f>
        <v>-</v>
      </c>
      <c r="Q60" s="17" t="str">
        <f t="array" ref="Q60">IF($D60&gt;IF(INDEX($E$15:$E$26,MATCH(INDEX($C:$C,ROW()-$D60+1),$C$15:$C$26,0))=リスト!$O$9,5,INDEX($E$15:$E$26,MATCH(INDEX($C:$C,ROW()-$D60+1),$C$15:$C$26,0))),IF(AND($E60="",$F60="",$G60="",$I60="",$J60=""),"OK","NG"),"-")</f>
        <v>OK</v>
      </c>
    </row>
    <row r="61" spans="3:17" ht="88" x14ac:dyDescent="0.35">
      <c r="C61" s="73" t="s">
        <v>139</v>
      </c>
      <c r="D61" s="89">
        <v>1</v>
      </c>
      <c r="E61" s="75" t="s">
        <v>218</v>
      </c>
      <c r="F61" s="76">
        <v>1100000</v>
      </c>
      <c r="G61" s="77">
        <v>1000000</v>
      </c>
      <c r="H61" s="78">
        <f t="shared" si="2"/>
        <v>666666</v>
      </c>
      <c r="I61" s="75" t="s">
        <v>219</v>
      </c>
      <c r="J61" s="35" t="s">
        <v>220</v>
      </c>
      <c r="M61" s="17" t="str">
        <f t="array" ref="M61">IF($D61&lt;=IF(INDEX($E$15:$E$26,MATCH(INDEX($C:$C,ROW()-$D61+1),$C$15:$C$26,0))=リスト!$O$9,5,INDEX($E$15:$E$26,MATCH(INDEX($C:$C,ROW()-$D61+1),$C$15:$C$26,0))),IF(AND($E61&lt;&gt;"",$F61&lt;&gt;"",$G61&lt;&gt;""),"OK","NG"),"-")</f>
        <v>OK</v>
      </c>
      <c r="N61" s="17" t="str">
        <f t="array" ref="N61">IF(AND($D61&lt;=IF(INDEX($E$15:$E$26,MATCH(INDEX($C:$C,ROW()-$D61+1),$C$15:$C$26,0))=リスト!$O$9,5,INDEX($E$15:$E$26,MATCH(INDEX($C:$C,ROW()-$D61+1),$C$15:$C$26,0))),$G61&gt;0),IF(AND($I61&lt;&gt;"",$J61&lt;&gt;""),"OK","NG"),"-")</f>
        <v>OK</v>
      </c>
      <c r="O61" s="17" t="str">
        <f t="array" ref="O61">IF($D61&lt;=IF(INDEX($E$15:$E$26,MATCH(INDEX($C:$C,ROW()-$D61+1),$C$15:$C$26,0))=リスト!$O$9,5,INDEX($E$15:$E$26,MATCH(INDEX($C:$C,ROW()-$D61+1),$C$15:$C$26,0))),IF(AND(LEN(SUBSTITUTE(SUBSTITUTE($E61,CHAR(10),""),CHAR(13),""))&lt;=1000,SUMPRODUCT(--ISNUMBER(FIND({"&lt;";"&gt;";"&amp;";"""";"'"},$E61)))=0,LEN(SUBSTITUTE(SUBSTITUTE($I61,CHAR(10),""),CHAR(13),""))&lt;=1000,SUMPRODUCT(--ISNUMBER(FIND({"&lt;";"&gt;";"&amp;";"""";"'"},$I61)))=0,LEN(SUBSTITUTE(SUBSTITUTE($J61,CHAR(10),""),CHAR(13),""))&lt;=300,SUMPRODUCT(--ISNUMBER(FIND({"&lt;";"&gt;";"&amp;";"""";"'"},$J61)))=0,OR($F61="",IF(ISNUMBER($F61),AND($F61=INT($F61),$F61&gt;=0,LEN(TEXT($F61,"0"))&lt;=12),FALSE)),OR($G61="",IF(ISNUMBER($G61),AND($G61=INT($G61),$G61&gt;=0,LEN(TEXT($G61,"0"))&lt;=12),FALSE))),"OK","NG"),"-")</f>
        <v>OK</v>
      </c>
      <c r="P61" s="17" t="str">
        <f t="array" ref="P61">IF($D61&lt;=IF(INDEX($E$15:$E$26,MATCH(INDEX($C:$C,ROW()-$D61+1),$C$15:$C$26,0))=リスト!$O$9,5,INDEX($E$15:$E$26,MATCH(INDEX($C:$C,ROW()-$D61+1),$C$15:$C$26,0))),IF(AND(ISNUMBER($F61),ISNUMBER($G61)),IF(AND($F61&gt;=$G61,IF(INDEX($C:$C,ROW()-$D61+1)=$C$31,$G61&gt;=100000,TRUE)),"OK","NG"),"-"),"-")</f>
        <v>OK</v>
      </c>
      <c r="Q61" s="17" t="str">
        <f t="array" ref="Q61">IF($D61&gt;IF(INDEX($E$15:$E$26,MATCH(INDEX($C:$C,ROW()-$D61+1),$C$15:$C$26,0))=リスト!$O$9,5,INDEX($E$15:$E$26,MATCH(INDEX($C:$C,ROW()-$D61+1),$C$15:$C$26,0))),IF(AND($E61="",$F61="",$G61="",$I61="",$J61=""),"OK","NG"),"-")</f>
        <v>-</v>
      </c>
    </row>
    <row r="62" spans="3:17" ht="70.150000000000006" customHeight="1" x14ac:dyDescent="0.35">
      <c r="C62" s="90" t="s">
        <v>221</v>
      </c>
      <c r="D62" s="89">
        <v>2</v>
      </c>
      <c r="E62" s="80"/>
      <c r="F62" s="81"/>
      <c r="G62" s="82"/>
      <c r="H62" s="83">
        <f t="shared" si="2"/>
        <v>0</v>
      </c>
      <c r="I62" s="80"/>
      <c r="J62" s="91"/>
      <c r="M62" s="17" t="str">
        <f t="array" ref="M62">IF($D62&lt;=IF(INDEX($E$15:$E$26,MATCH(INDEX($C:$C,ROW()-$D62+1),$C$15:$C$26,0))=リスト!$O$9,5,INDEX($E$15:$E$26,MATCH(INDEX($C:$C,ROW()-$D62+1),$C$15:$C$26,0))),IF(AND($E62&lt;&gt;"",$F62&lt;&gt;"",$G62&lt;&gt;""),"OK","NG"),"-")</f>
        <v>-</v>
      </c>
      <c r="N62" s="17" t="str">
        <f t="array" ref="N62">IF(AND($D62&lt;=IF(INDEX($E$15:$E$26,MATCH(INDEX($C:$C,ROW()-$D62+1),$C$15:$C$26,0))=リスト!$O$9,5,INDEX($E$15:$E$26,MATCH(INDEX($C:$C,ROW()-$D62+1),$C$15:$C$26,0))),$G62&gt;0),IF(AND($I62&lt;&gt;"",$J62&lt;&gt;""),"OK","NG"),"-")</f>
        <v>-</v>
      </c>
      <c r="O62" s="17" t="str">
        <f t="array" ref="O62">IF($D62&lt;=IF(INDEX($E$15:$E$26,MATCH(INDEX($C:$C,ROW()-$D62+1),$C$15:$C$26,0))=リスト!$O$9,5,INDEX($E$15:$E$26,MATCH(INDEX($C:$C,ROW()-$D62+1),$C$15:$C$26,0))),IF(AND(LEN(SUBSTITUTE(SUBSTITUTE($E62,CHAR(10),""),CHAR(13),""))&lt;=1000,SUMPRODUCT(--ISNUMBER(FIND({"&lt;";"&gt;";"&amp;";"""";"'"},$E62)))=0,LEN(SUBSTITUTE(SUBSTITUTE($I62,CHAR(10),""),CHAR(13),""))&lt;=1000,SUMPRODUCT(--ISNUMBER(FIND({"&lt;";"&gt;";"&amp;";"""";"'"},$I62)))=0,LEN(SUBSTITUTE(SUBSTITUTE($J62,CHAR(10),""),CHAR(13),""))&lt;=300,SUMPRODUCT(--ISNUMBER(FIND({"&lt;";"&gt;";"&amp;";"""";"'"},$J62)))=0,OR($F62="",IF(ISNUMBER($F62),AND($F62=INT($F62),$F62&gt;=0,LEN(TEXT($F62,"0"))&lt;=12),FALSE)),OR($G62="",IF(ISNUMBER($G62),AND($G62=INT($G62),$G62&gt;=0,LEN(TEXT($G62,"0"))&lt;=12),FALSE))),"OK","NG"),"-")</f>
        <v>-</v>
      </c>
      <c r="P62" s="17" t="str">
        <f t="array" ref="P62">IF($D62&lt;=IF(INDEX($E$15:$E$26,MATCH(INDEX($C:$C,ROW()-$D62+1),$C$15:$C$26,0))=リスト!$O$9,5,INDEX($E$15:$E$26,MATCH(INDEX($C:$C,ROW()-$D62+1),$C$15:$C$26,0))),IF(AND(ISNUMBER($F62),ISNUMBER($G62)),IF(AND($F62&gt;=$G62,IF(INDEX($C:$C,ROW()-$D62+1)=$C$31,$G62&gt;=100000,TRUE)),"OK","NG"),"-"),"-")</f>
        <v>-</v>
      </c>
      <c r="Q62" s="17" t="str">
        <f t="array" ref="Q62">IF($D62&gt;IF(INDEX($E$15:$E$26,MATCH(INDEX($C:$C,ROW()-$D62+1),$C$15:$C$26,0))=リスト!$O$9,5,INDEX($E$15:$E$26,MATCH(INDEX($C:$C,ROW()-$D62+1),$C$15:$C$26,0))),IF(AND($E62="",$F62="",$G62="",$I62="",$J62=""),"OK","NG"),"-")</f>
        <v>OK</v>
      </c>
    </row>
    <row r="63" spans="3:17" ht="70.150000000000006" customHeight="1" x14ac:dyDescent="0.35">
      <c r="C63" s="79"/>
      <c r="D63" s="89">
        <v>3</v>
      </c>
      <c r="E63" s="80"/>
      <c r="F63" s="81"/>
      <c r="G63" s="82"/>
      <c r="H63" s="83">
        <f t="shared" si="2"/>
        <v>0</v>
      </c>
      <c r="I63" s="80"/>
      <c r="J63" s="91"/>
      <c r="M63" s="17" t="str">
        <f t="array" ref="M63">IF($D63&lt;=IF(INDEX($E$15:$E$26,MATCH(INDEX($C:$C,ROW()-$D63+1),$C$15:$C$26,0))=リスト!$O$9,5,INDEX($E$15:$E$26,MATCH(INDEX($C:$C,ROW()-$D63+1),$C$15:$C$26,0))),IF(AND($E63&lt;&gt;"",$F63&lt;&gt;"",$G63&lt;&gt;""),"OK","NG"),"-")</f>
        <v>-</v>
      </c>
      <c r="N63" s="17" t="str">
        <f t="array" ref="N63">IF(AND($D63&lt;=IF(INDEX($E$15:$E$26,MATCH(INDEX($C:$C,ROW()-$D63+1),$C$15:$C$26,0))=リスト!$O$9,5,INDEX($E$15:$E$26,MATCH(INDEX($C:$C,ROW()-$D63+1),$C$15:$C$26,0))),$G63&gt;0),IF(AND($I63&lt;&gt;"",$J63&lt;&gt;""),"OK","NG"),"-")</f>
        <v>-</v>
      </c>
      <c r="O63" s="17" t="str">
        <f t="array" ref="O63">IF($D63&lt;=IF(INDEX($E$15:$E$26,MATCH(INDEX($C:$C,ROW()-$D63+1),$C$15:$C$26,0))=リスト!$O$9,5,INDEX($E$15:$E$26,MATCH(INDEX($C:$C,ROW()-$D63+1),$C$15:$C$26,0))),IF(AND(LEN(SUBSTITUTE(SUBSTITUTE($E63,CHAR(10),""),CHAR(13),""))&lt;=1000,SUMPRODUCT(--ISNUMBER(FIND({"&lt;";"&gt;";"&amp;";"""";"'"},$E63)))=0,LEN(SUBSTITUTE(SUBSTITUTE($I63,CHAR(10),""),CHAR(13),""))&lt;=1000,SUMPRODUCT(--ISNUMBER(FIND({"&lt;";"&gt;";"&amp;";"""";"'"},$I63)))=0,LEN(SUBSTITUTE(SUBSTITUTE($J63,CHAR(10),""),CHAR(13),""))&lt;=300,SUMPRODUCT(--ISNUMBER(FIND({"&lt;";"&gt;";"&amp;";"""";"'"},$J63)))=0,OR($F63="",IF(ISNUMBER($F63),AND($F63=INT($F63),$F63&gt;=0,LEN(TEXT($F63,"0"))&lt;=12),FALSE)),OR($G63="",IF(ISNUMBER($G63),AND($G63=INT($G63),$G63&gt;=0,LEN(TEXT($G63,"0"))&lt;=12),FALSE))),"OK","NG"),"-")</f>
        <v>-</v>
      </c>
      <c r="P63" s="17" t="str">
        <f t="array" ref="P63">IF($D63&lt;=IF(INDEX($E$15:$E$26,MATCH(INDEX($C:$C,ROW()-$D63+1),$C$15:$C$26,0))=リスト!$O$9,5,INDEX($E$15:$E$26,MATCH(INDEX($C:$C,ROW()-$D63+1),$C$15:$C$26,0))),IF(AND(ISNUMBER($F63),ISNUMBER($G63)),IF(AND($F63&gt;=$G63,IF(INDEX($C:$C,ROW()-$D63+1)=$C$31,$G63&gt;=100000,TRUE)),"OK","NG"),"-"),"-")</f>
        <v>-</v>
      </c>
      <c r="Q63" s="17" t="str">
        <f t="array" ref="Q63">IF($D63&gt;IF(INDEX($E$15:$E$26,MATCH(INDEX($C:$C,ROW()-$D63+1),$C$15:$C$26,0))=リスト!$O$9,5,INDEX($E$15:$E$26,MATCH(INDEX($C:$C,ROW()-$D63+1),$C$15:$C$26,0))),IF(AND($E63="",$F63="",$G63="",$I63="",$J63=""),"OK","NG"),"-")</f>
        <v>OK</v>
      </c>
    </row>
    <row r="64" spans="3:17" ht="70.150000000000006" customHeight="1" x14ac:dyDescent="0.35">
      <c r="C64" s="79"/>
      <c r="D64" s="89">
        <v>4</v>
      </c>
      <c r="E64" s="80"/>
      <c r="F64" s="81"/>
      <c r="G64" s="82"/>
      <c r="H64" s="83">
        <f t="shared" si="2"/>
        <v>0</v>
      </c>
      <c r="I64" s="80"/>
      <c r="J64" s="91"/>
      <c r="M64" s="17" t="str">
        <f t="array" ref="M64">IF($D64&lt;=IF(INDEX($E$15:$E$26,MATCH(INDEX($C:$C,ROW()-$D64+1),$C$15:$C$26,0))=リスト!$O$9,5,INDEX($E$15:$E$26,MATCH(INDEX($C:$C,ROW()-$D64+1),$C$15:$C$26,0))),IF(AND($E64&lt;&gt;"",$F64&lt;&gt;"",$G64&lt;&gt;""),"OK","NG"),"-")</f>
        <v>-</v>
      </c>
      <c r="N64" s="17" t="str">
        <f t="array" ref="N64">IF(AND($D64&lt;=IF(INDEX($E$15:$E$26,MATCH(INDEX($C:$C,ROW()-$D64+1),$C$15:$C$26,0))=リスト!$O$9,5,INDEX($E$15:$E$26,MATCH(INDEX($C:$C,ROW()-$D64+1),$C$15:$C$26,0))),$G64&gt;0),IF(AND($I64&lt;&gt;"",$J64&lt;&gt;""),"OK","NG"),"-")</f>
        <v>-</v>
      </c>
      <c r="O64" s="17" t="str">
        <f t="array" ref="O64">IF($D64&lt;=IF(INDEX($E$15:$E$26,MATCH(INDEX($C:$C,ROW()-$D64+1),$C$15:$C$26,0))=リスト!$O$9,5,INDEX($E$15:$E$26,MATCH(INDEX($C:$C,ROW()-$D64+1),$C$15:$C$26,0))),IF(AND(LEN(SUBSTITUTE(SUBSTITUTE($E64,CHAR(10),""),CHAR(13),""))&lt;=1000,SUMPRODUCT(--ISNUMBER(FIND({"&lt;";"&gt;";"&amp;";"""";"'"},$E64)))=0,LEN(SUBSTITUTE(SUBSTITUTE($I64,CHAR(10),""),CHAR(13),""))&lt;=1000,SUMPRODUCT(--ISNUMBER(FIND({"&lt;";"&gt;";"&amp;";"""";"'"},$I64)))=0,LEN(SUBSTITUTE(SUBSTITUTE($J64,CHAR(10),""),CHAR(13),""))&lt;=300,SUMPRODUCT(--ISNUMBER(FIND({"&lt;";"&gt;";"&amp;";"""";"'"},$J64)))=0,OR($F64="",IF(ISNUMBER($F64),AND($F64=INT($F64),$F64&gt;=0,LEN(TEXT($F64,"0"))&lt;=12),FALSE)),OR($G64="",IF(ISNUMBER($G64),AND($G64=INT($G64),$G64&gt;=0,LEN(TEXT($G64,"0"))&lt;=12),FALSE))),"OK","NG"),"-")</f>
        <v>-</v>
      </c>
      <c r="P64" s="17" t="str">
        <f t="array" ref="P64">IF($D64&lt;=IF(INDEX($E$15:$E$26,MATCH(INDEX($C:$C,ROW()-$D64+1),$C$15:$C$26,0))=リスト!$O$9,5,INDEX($E$15:$E$26,MATCH(INDEX($C:$C,ROW()-$D64+1),$C$15:$C$26,0))),IF(AND(ISNUMBER($F64),ISNUMBER($G64)),IF(AND($F64&gt;=$G64,IF(INDEX($C:$C,ROW()-$D64+1)=$C$31,$G64&gt;=100000,TRUE)),"OK","NG"),"-"),"-")</f>
        <v>-</v>
      </c>
      <c r="Q64" s="17" t="str">
        <f t="array" ref="Q64">IF($D64&gt;IF(INDEX($E$15:$E$26,MATCH(INDEX($C:$C,ROW()-$D64+1),$C$15:$C$26,0))=リスト!$O$9,5,INDEX($E$15:$E$26,MATCH(INDEX($C:$C,ROW()-$D64+1),$C$15:$C$26,0))),IF(AND($E64="",$F64="",$G64="",$I64="",$J64=""),"OK","NG"),"-")</f>
        <v>OK</v>
      </c>
    </row>
    <row r="65" spans="3:17" ht="70.150000000000006" customHeight="1" x14ac:dyDescent="0.35">
      <c r="C65" s="84"/>
      <c r="D65" s="89">
        <v>5</v>
      </c>
      <c r="E65" s="85"/>
      <c r="F65" s="86"/>
      <c r="G65" s="87"/>
      <c r="H65" s="88">
        <f t="shared" si="2"/>
        <v>0</v>
      </c>
      <c r="I65" s="85"/>
      <c r="J65" s="38"/>
      <c r="M65" s="17" t="str">
        <f t="array" ref="M65">IF($D65&lt;=IF(INDEX($E$15:$E$26,MATCH(INDEX($C:$C,ROW()-$D65+1),$C$15:$C$26,0))=リスト!$O$9,5,INDEX($E$15:$E$26,MATCH(INDEX($C:$C,ROW()-$D65+1),$C$15:$C$26,0))),IF(AND($E65&lt;&gt;"",$F65&lt;&gt;"",$G65&lt;&gt;""),"OK","NG"),"-")</f>
        <v>-</v>
      </c>
      <c r="N65" s="17" t="str">
        <f t="array" ref="N65">IF(AND($D65&lt;=IF(INDEX($E$15:$E$26,MATCH(INDEX($C:$C,ROW()-$D65+1),$C$15:$C$26,0))=リスト!$O$9,5,INDEX($E$15:$E$26,MATCH(INDEX($C:$C,ROW()-$D65+1),$C$15:$C$26,0))),$G65&gt;0),IF(AND($I65&lt;&gt;"",$J65&lt;&gt;""),"OK","NG"),"-")</f>
        <v>-</v>
      </c>
      <c r="O65" s="17" t="str">
        <f t="array" ref="O65">IF($D65&lt;=IF(INDEX($E$15:$E$26,MATCH(INDEX($C:$C,ROW()-$D65+1),$C$15:$C$26,0))=リスト!$O$9,5,INDEX($E$15:$E$26,MATCH(INDEX($C:$C,ROW()-$D65+1),$C$15:$C$26,0))),IF(AND(LEN(SUBSTITUTE(SUBSTITUTE($E65,CHAR(10),""),CHAR(13),""))&lt;=1000,SUMPRODUCT(--ISNUMBER(FIND({"&lt;";"&gt;";"&amp;";"""";"'"},$E65)))=0,LEN(SUBSTITUTE(SUBSTITUTE($I65,CHAR(10),""),CHAR(13),""))&lt;=1000,SUMPRODUCT(--ISNUMBER(FIND({"&lt;";"&gt;";"&amp;";"""";"'"},$I65)))=0,LEN(SUBSTITUTE(SUBSTITUTE($J65,CHAR(10),""),CHAR(13),""))&lt;=300,SUMPRODUCT(--ISNUMBER(FIND({"&lt;";"&gt;";"&amp;";"""";"'"},$J65)))=0,OR($F65="",IF(ISNUMBER($F65),AND($F65=INT($F65),$F65&gt;=0,LEN(TEXT($F65,"0"))&lt;=12),FALSE)),OR($G65="",IF(ISNUMBER($G65),AND($G65=INT($G65),$G65&gt;=0,LEN(TEXT($G65,"0"))&lt;=12),FALSE))),"OK","NG"),"-")</f>
        <v>-</v>
      </c>
      <c r="P65" s="17" t="str">
        <f t="array" ref="P65">IF($D65&lt;=IF(INDEX($E$15:$E$26,MATCH(INDEX($C:$C,ROW()-$D65+1),$C$15:$C$26,0))=リスト!$O$9,5,INDEX($E$15:$E$26,MATCH(INDEX($C:$C,ROW()-$D65+1),$C$15:$C$26,0))),IF(AND(ISNUMBER($F65),ISNUMBER($G65)),IF(AND($F65&gt;=$G65,IF(INDEX($C:$C,ROW()-$D65+1)=$C$31,$G65&gt;=100000,TRUE)),"OK","NG"),"-"),"-")</f>
        <v>-</v>
      </c>
      <c r="Q65" s="17" t="str">
        <f t="array" ref="Q65">IF($D65&gt;IF(INDEX($E$15:$E$26,MATCH(INDEX($C:$C,ROW()-$D65+1),$C$15:$C$26,0))=リスト!$O$9,5,INDEX($E$15:$E$26,MATCH(INDEX($C:$C,ROW()-$D65+1),$C$15:$C$26,0))),IF(AND($E65="",$F65="",$G65="",$I65="",$J65=""),"OK","NG"),"-")</f>
        <v>OK</v>
      </c>
    </row>
    <row r="66" spans="3:17" ht="70.150000000000006" customHeight="1" x14ac:dyDescent="0.35">
      <c r="C66" s="73" t="s">
        <v>140</v>
      </c>
      <c r="D66" s="89">
        <v>1</v>
      </c>
      <c r="E66" s="75"/>
      <c r="F66" s="76"/>
      <c r="G66" s="77"/>
      <c r="H66" s="78">
        <f t="shared" si="2"/>
        <v>0</v>
      </c>
      <c r="I66" s="75"/>
      <c r="J66" s="35"/>
      <c r="M66" s="17" t="str">
        <f t="array" ref="M66">IF($D66&lt;=IF(INDEX($E$15:$E$26,MATCH(INDEX($C:$C,ROW()-$D66+1),$C$15:$C$26,0))=リスト!$O$9,5,INDEX($E$15:$E$26,MATCH(INDEX($C:$C,ROW()-$D66+1),$C$15:$C$26,0))),IF(AND($E66&lt;&gt;"",$F66&lt;&gt;"",$G66&lt;&gt;""),"OK","NG"),"-")</f>
        <v>-</v>
      </c>
      <c r="N66" s="17" t="str">
        <f t="array" ref="N66">IF(AND($D66&lt;=IF(INDEX($E$15:$E$26,MATCH(INDEX($C:$C,ROW()-$D66+1),$C$15:$C$26,0))=リスト!$O$9,5,INDEX($E$15:$E$26,MATCH(INDEX($C:$C,ROW()-$D66+1),$C$15:$C$26,0))),$G66&gt;0),IF(AND($I66&lt;&gt;"",$J66&lt;&gt;""),"OK","NG"),"-")</f>
        <v>-</v>
      </c>
      <c r="O66" s="17" t="str">
        <f t="array" ref="O66">IF($D66&lt;=IF(INDEX($E$15:$E$26,MATCH(INDEX($C:$C,ROW()-$D66+1),$C$15:$C$26,0))=リスト!$O$9,5,INDEX($E$15:$E$26,MATCH(INDEX($C:$C,ROW()-$D66+1),$C$15:$C$26,0))),IF(AND(LEN(SUBSTITUTE(SUBSTITUTE($E66,CHAR(10),""),CHAR(13),""))&lt;=1000,SUMPRODUCT(--ISNUMBER(FIND({"&lt;";"&gt;";"&amp;";"""";"'"},$E66)))=0,LEN(SUBSTITUTE(SUBSTITUTE($I66,CHAR(10),""),CHAR(13),""))&lt;=1000,SUMPRODUCT(--ISNUMBER(FIND({"&lt;";"&gt;";"&amp;";"""";"'"},$I66)))=0,LEN(SUBSTITUTE(SUBSTITUTE($J66,CHAR(10),""),CHAR(13),""))&lt;=300,SUMPRODUCT(--ISNUMBER(FIND({"&lt;";"&gt;";"&amp;";"""";"'"},$J66)))=0,OR($F66="",IF(ISNUMBER($F66),AND($F66=INT($F66),$F66&gt;=0,LEN(TEXT($F66,"0"))&lt;=12),FALSE)),OR($G66="",IF(ISNUMBER($G66),AND($G66=INT($G66),$G66&gt;=0,LEN(TEXT($G66,"0"))&lt;=12),FALSE))),"OK","NG"),"-")</f>
        <v>-</v>
      </c>
      <c r="P66" s="17" t="str">
        <f t="array" ref="P66">IF($D66&lt;=IF(INDEX($E$15:$E$26,MATCH(INDEX($C:$C,ROW()-$D66+1),$C$15:$C$26,0))=リスト!$O$9,5,INDEX($E$15:$E$26,MATCH(INDEX($C:$C,ROW()-$D66+1),$C$15:$C$26,0))),IF(AND(ISNUMBER($F66),ISNUMBER($G66)),IF(AND($F66&gt;=$G66,IF(INDEX($C:$C,ROW()-$D66+1)=$C$31,$G66&gt;=100000,TRUE)),"OK","NG"),"-"),"-")</f>
        <v>-</v>
      </c>
      <c r="Q66" s="17" t="str">
        <f t="array" ref="Q66">IF($D66&gt;IF(INDEX($E$15:$E$26,MATCH(INDEX($C:$C,ROW()-$D66+1),$C$15:$C$26,0))=リスト!$O$9,5,INDEX($E$15:$E$26,MATCH(INDEX($C:$C,ROW()-$D66+1),$C$15:$C$26,0))),IF(AND($E66="",$F66="",$G66="",$I66="",$J66=""),"OK","NG"),"-")</f>
        <v>OK</v>
      </c>
    </row>
    <row r="67" spans="3:17" ht="70.150000000000006" customHeight="1" x14ac:dyDescent="0.35">
      <c r="C67" s="79"/>
      <c r="D67" s="89">
        <v>2</v>
      </c>
      <c r="E67" s="80"/>
      <c r="F67" s="81"/>
      <c r="G67" s="82"/>
      <c r="H67" s="83">
        <f t="shared" si="2"/>
        <v>0</v>
      </c>
      <c r="I67" s="80"/>
      <c r="J67" s="91"/>
      <c r="M67" s="17" t="str">
        <f t="array" ref="M67">IF($D67&lt;=IF(INDEX($E$15:$E$26,MATCH(INDEX($C:$C,ROW()-$D67+1),$C$15:$C$26,0))=リスト!$O$9,5,INDEX($E$15:$E$26,MATCH(INDEX($C:$C,ROW()-$D67+1),$C$15:$C$26,0))),IF(AND($E67&lt;&gt;"",$F67&lt;&gt;"",$G67&lt;&gt;""),"OK","NG"),"-")</f>
        <v>-</v>
      </c>
      <c r="N67" s="17" t="str">
        <f t="array" ref="N67">IF(AND($D67&lt;=IF(INDEX($E$15:$E$26,MATCH(INDEX($C:$C,ROW()-$D67+1),$C$15:$C$26,0))=リスト!$O$9,5,INDEX($E$15:$E$26,MATCH(INDEX($C:$C,ROW()-$D67+1),$C$15:$C$26,0))),$G67&gt;0),IF(AND($I67&lt;&gt;"",$J67&lt;&gt;""),"OK","NG"),"-")</f>
        <v>-</v>
      </c>
      <c r="O67" s="17" t="str">
        <f t="array" ref="O67">IF($D67&lt;=IF(INDEX($E$15:$E$26,MATCH(INDEX($C:$C,ROW()-$D67+1),$C$15:$C$26,0))=リスト!$O$9,5,INDEX($E$15:$E$26,MATCH(INDEX($C:$C,ROW()-$D67+1),$C$15:$C$26,0))),IF(AND(LEN(SUBSTITUTE(SUBSTITUTE($E67,CHAR(10),""),CHAR(13),""))&lt;=1000,SUMPRODUCT(--ISNUMBER(FIND({"&lt;";"&gt;";"&amp;";"""";"'"},$E67)))=0,LEN(SUBSTITUTE(SUBSTITUTE($I67,CHAR(10),""),CHAR(13),""))&lt;=1000,SUMPRODUCT(--ISNUMBER(FIND({"&lt;";"&gt;";"&amp;";"""";"'"},$I67)))=0,LEN(SUBSTITUTE(SUBSTITUTE($J67,CHAR(10),""),CHAR(13),""))&lt;=300,SUMPRODUCT(--ISNUMBER(FIND({"&lt;";"&gt;";"&amp;";"""";"'"},$J67)))=0,OR($F67="",IF(ISNUMBER($F67),AND($F67=INT($F67),$F67&gt;=0,LEN(TEXT($F67,"0"))&lt;=12),FALSE)),OR($G67="",IF(ISNUMBER($G67),AND($G67=INT($G67),$G67&gt;=0,LEN(TEXT($G67,"0"))&lt;=12),FALSE))),"OK","NG"),"-")</f>
        <v>-</v>
      </c>
      <c r="P67" s="17" t="str">
        <f t="array" ref="P67">IF($D67&lt;=IF(INDEX($E$15:$E$26,MATCH(INDEX($C:$C,ROW()-$D67+1),$C$15:$C$26,0))=リスト!$O$9,5,INDEX($E$15:$E$26,MATCH(INDEX($C:$C,ROW()-$D67+1),$C$15:$C$26,0))),IF(AND(ISNUMBER($F67),ISNUMBER($G67)),IF(AND($F67&gt;=$G67,IF(INDEX($C:$C,ROW()-$D67+1)=$C$31,$G67&gt;=100000,TRUE)),"OK","NG"),"-"),"-")</f>
        <v>-</v>
      </c>
      <c r="Q67" s="17" t="str">
        <f t="array" ref="Q67">IF($D67&gt;IF(INDEX($E$15:$E$26,MATCH(INDEX($C:$C,ROW()-$D67+1),$C$15:$C$26,0))=リスト!$O$9,5,INDEX($E$15:$E$26,MATCH(INDEX($C:$C,ROW()-$D67+1),$C$15:$C$26,0))),IF(AND($E67="",$F67="",$G67="",$I67="",$J67=""),"OK","NG"),"-")</f>
        <v>OK</v>
      </c>
    </row>
    <row r="68" spans="3:17" ht="70.150000000000006" customHeight="1" x14ac:dyDescent="0.35">
      <c r="C68" s="79"/>
      <c r="D68" s="89">
        <v>3</v>
      </c>
      <c r="E68" s="80"/>
      <c r="F68" s="81"/>
      <c r="G68" s="82"/>
      <c r="H68" s="83">
        <f t="shared" si="2"/>
        <v>0</v>
      </c>
      <c r="I68" s="80"/>
      <c r="J68" s="91"/>
      <c r="M68" s="17" t="str">
        <f t="array" ref="M68">IF($D68&lt;=IF(INDEX($E$15:$E$26,MATCH(INDEX($C:$C,ROW()-$D68+1),$C$15:$C$26,0))=リスト!$O$9,5,INDEX($E$15:$E$26,MATCH(INDEX($C:$C,ROW()-$D68+1),$C$15:$C$26,0))),IF(AND($E68&lt;&gt;"",$F68&lt;&gt;"",$G68&lt;&gt;""),"OK","NG"),"-")</f>
        <v>-</v>
      </c>
      <c r="N68" s="17" t="str">
        <f t="array" ref="N68">IF(AND($D68&lt;=IF(INDEX($E$15:$E$26,MATCH(INDEX($C:$C,ROW()-$D68+1),$C$15:$C$26,0))=リスト!$O$9,5,INDEX($E$15:$E$26,MATCH(INDEX($C:$C,ROW()-$D68+1),$C$15:$C$26,0))),$G68&gt;0),IF(AND($I68&lt;&gt;"",$J68&lt;&gt;""),"OK","NG"),"-")</f>
        <v>-</v>
      </c>
      <c r="O68" s="17" t="str">
        <f t="array" ref="O68">IF($D68&lt;=IF(INDEX($E$15:$E$26,MATCH(INDEX($C:$C,ROW()-$D68+1),$C$15:$C$26,0))=リスト!$O$9,5,INDEX($E$15:$E$26,MATCH(INDEX($C:$C,ROW()-$D68+1),$C$15:$C$26,0))),IF(AND(LEN(SUBSTITUTE(SUBSTITUTE($E68,CHAR(10),""),CHAR(13),""))&lt;=1000,SUMPRODUCT(--ISNUMBER(FIND({"&lt;";"&gt;";"&amp;";"""";"'"},$E68)))=0,LEN(SUBSTITUTE(SUBSTITUTE($I68,CHAR(10),""),CHAR(13),""))&lt;=1000,SUMPRODUCT(--ISNUMBER(FIND({"&lt;";"&gt;";"&amp;";"""";"'"},$I68)))=0,LEN(SUBSTITUTE(SUBSTITUTE($J68,CHAR(10),""),CHAR(13),""))&lt;=300,SUMPRODUCT(--ISNUMBER(FIND({"&lt;";"&gt;";"&amp;";"""";"'"},$J68)))=0,OR($F68="",IF(ISNUMBER($F68),AND($F68=INT($F68),$F68&gt;=0,LEN(TEXT($F68,"0"))&lt;=12),FALSE)),OR($G68="",IF(ISNUMBER($G68),AND($G68=INT($G68),$G68&gt;=0,LEN(TEXT($G68,"0"))&lt;=12),FALSE))),"OK","NG"),"-")</f>
        <v>-</v>
      </c>
      <c r="P68" s="17" t="str">
        <f t="array" ref="P68">IF($D68&lt;=IF(INDEX($E$15:$E$26,MATCH(INDEX($C:$C,ROW()-$D68+1),$C$15:$C$26,0))=リスト!$O$9,5,INDEX($E$15:$E$26,MATCH(INDEX($C:$C,ROW()-$D68+1),$C$15:$C$26,0))),IF(AND(ISNUMBER($F68),ISNUMBER($G68)),IF(AND($F68&gt;=$G68,IF(INDEX($C:$C,ROW()-$D68+1)=$C$31,$G68&gt;=100000,TRUE)),"OK","NG"),"-"),"-")</f>
        <v>-</v>
      </c>
      <c r="Q68" s="17" t="str">
        <f t="array" ref="Q68">IF($D68&gt;IF(INDEX($E$15:$E$26,MATCH(INDEX($C:$C,ROW()-$D68+1),$C$15:$C$26,0))=リスト!$O$9,5,INDEX($E$15:$E$26,MATCH(INDEX($C:$C,ROW()-$D68+1),$C$15:$C$26,0))),IF(AND($E68="",$F68="",$G68="",$I68="",$J68=""),"OK","NG"),"-")</f>
        <v>OK</v>
      </c>
    </row>
    <row r="69" spans="3:17" ht="70.150000000000006" customHeight="1" x14ac:dyDescent="0.35">
      <c r="C69" s="79"/>
      <c r="D69" s="89">
        <v>4</v>
      </c>
      <c r="E69" s="80"/>
      <c r="F69" s="81"/>
      <c r="G69" s="82"/>
      <c r="H69" s="83">
        <f t="shared" si="2"/>
        <v>0</v>
      </c>
      <c r="I69" s="80"/>
      <c r="J69" s="91"/>
      <c r="M69" s="17" t="str">
        <f t="array" ref="M69">IF($D69&lt;=IF(INDEX($E$15:$E$26,MATCH(INDEX($C:$C,ROW()-$D69+1),$C$15:$C$26,0))=リスト!$O$9,5,INDEX($E$15:$E$26,MATCH(INDEX($C:$C,ROW()-$D69+1),$C$15:$C$26,0))),IF(AND($E69&lt;&gt;"",$F69&lt;&gt;"",$G69&lt;&gt;""),"OK","NG"),"-")</f>
        <v>-</v>
      </c>
      <c r="N69" s="17" t="str">
        <f t="array" ref="N69">IF(AND($D69&lt;=IF(INDEX($E$15:$E$26,MATCH(INDEX($C:$C,ROW()-$D69+1),$C$15:$C$26,0))=リスト!$O$9,5,INDEX($E$15:$E$26,MATCH(INDEX($C:$C,ROW()-$D69+1),$C$15:$C$26,0))),$G69&gt;0),IF(AND($I69&lt;&gt;"",$J69&lt;&gt;""),"OK","NG"),"-")</f>
        <v>-</v>
      </c>
      <c r="O69" s="17" t="str">
        <f t="array" ref="O69">IF($D69&lt;=IF(INDEX($E$15:$E$26,MATCH(INDEX($C:$C,ROW()-$D69+1),$C$15:$C$26,0))=リスト!$O$9,5,INDEX($E$15:$E$26,MATCH(INDEX($C:$C,ROW()-$D69+1),$C$15:$C$26,0))),IF(AND(LEN(SUBSTITUTE(SUBSTITUTE($E69,CHAR(10),""),CHAR(13),""))&lt;=1000,SUMPRODUCT(--ISNUMBER(FIND({"&lt;";"&gt;";"&amp;";"""";"'"},$E69)))=0,LEN(SUBSTITUTE(SUBSTITUTE($I69,CHAR(10),""),CHAR(13),""))&lt;=1000,SUMPRODUCT(--ISNUMBER(FIND({"&lt;";"&gt;";"&amp;";"""";"'"},$I69)))=0,LEN(SUBSTITUTE(SUBSTITUTE($J69,CHAR(10),""),CHAR(13),""))&lt;=300,SUMPRODUCT(--ISNUMBER(FIND({"&lt;";"&gt;";"&amp;";"""";"'"},$J69)))=0,OR($F69="",IF(ISNUMBER($F69),AND($F69=INT($F69),$F69&gt;=0,LEN(TEXT($F69,"0"))&lt;=12),FALSE)),OR($G69="",IF(ISNUMBER($G69),AND($G69=INT($G69),$G69&gt;=0,LEN(TEXT($G69,"0"))&lt;=12),FALSE))),"OK","NG"),"-")</f>
        <v>-</v>
      </c>
      <c r="P69" s="17" t="str">
        <f t="array" ref="P69">IF($D69&lt;=IF(INDEX($E$15:$E$26,MATCH(INDEX($C:$C,ROW()-$D69+1),$C$15:$C$26,0))=リスト!$O$9,5,INDEX($E$15:$E$26,MATCH(INDEX($C:$C,ROW()-$D69+1),$C$15:$C$26,0))),IF(AND(ISNUMBER($F69),ISNUMBER($G69)),IF(AND($F69&gt;=$G69,IF(INDEX($C:$C,ROW()-$D69+1)=$C$31,$G69&gt;=100000,TRUE)),"OK","NG"),"-"),"-")</f>
        <v>-</v>
      </c>
      <c r="Q69" s="17" t="str">
        <f t="array" ref="Q69">IF($D69&gt;IF(INDEX($E$15:$E$26,MATCH(INDEX($C:$C,ROW()-$D69+1),$C$15:$C$26,0))=リスト!$O$9,5,INDEX($E$15:$E$26,MATCH(INDEX($C:$C,ROW()-$D69+1),$C$15:$C$26,0))),IF(AND($E69="",$F69="",$G69="",$I69="",$J69=""),"OK","NG"),"-")</f>
        <v>OK</v>
      </c>
    </row>
    <row r="70" spans="3:17" ht="70.150000000000006" customHeight="1" x14ac:dyDescent="0.35">
      <c r="C70" s="84"/>
      <c r="D70" s="89">
        <v>5</v>
      </c>
      <c r="E70" s="85"/>
      <c r="F70" s="86"/>
      <c r="G70" s="87"/>
      <c r="H70" s="88">
        <f t="shared" si="2"/>
        <v>0</v>
      </c>
      <c r="I70" s="85"/>
      <c r="J70" s="38"/>
      <c r="M70" s="17" t="str">
        <f t="array" ref="M70">IF($D70&lt;=IF(INDEX($E$15:$E$26,MATCH(INDEX($C:$C,ROW()-$D70+1),$C$15:$C$26,0))=リスト!$O$9,5,INDEX($E$15:$E$26,MATCH(INDEX($C:$C,ROW()-$D70+1),$C$15:$C$26,0))),IF(AND($E70&lt;&gt;"",$F70&lt;&gt;"",$G70&lt;&gt;""),"OK","NG"),"-")</f>
        <v>-</v>
      </c>
      <c r="N70" s="17" t="str">
        <f t="array" ref="N70">IF(AND($D70&lt;=IF(INDEX($E$15:$E$26,MATCH(INDEX($C:$C,ROW()-$D70+1),$C$15:$C$26,0))=リスト!$O$9,5,INDEX($E$15:$E$26,MATCH(INDEX($C:$C,ROW()-$D70+1),$C$15:$C$26,0))),$G70&gt;0),IF(AND($I70&lt;&gt;"",$J70&lt;&gt;""),"OK","NG"),"-")</f>
        <v>-</v>
      </c>
      <c r="O70" s="17" t="str">
        <f t="array" ref="O70">IF($D70&lt;=IF(INDEX($E$15:$E$26,MATCH(INDEX($C:$C,ROW()-$D70+1),$C$15:$C$26,0))=リスト!$O$9,5,INDEX($E$15:$E$26,MATCH(INDEX($C:$C,ROW()-$D70+1),$C$15:$C$26,0))),IF(AND(LEN(SUBSTITUTE(SUBSTITUTE($E70,CHAR(10),""),CHAR(13),""))&lt;=1000,SUMPRODUCT(--ISNUMBER(FIND({"&lt;";"&gt;";"&amp;";"""";"'"},$E70)))=0,LEN(SUBSTITUTE(SUBSTITUTE($I70,CHAR(10),""),CHAR(13),""))&lt;=1000,SUMPRODUCT(--ISNUMBER(FIND({"&lt;";"&gt;";"&amp;";"""";"'"},$I70)))=0,LEN(SUBSTITUTE(SUBSTITUTE($J70,CHAR(10),""),CHAR(13),""))&lt;=300,SUMPRODUCT(--ISNUMBER(FIND({"&lt;";"&gt;";"&amp;";"""";"'"},$J70)))=0,OR($F70="",IF(ISNUMBER($F70),AND($F70=INT($F70),$F70&gt;=0,LEN(TEXT($F70,"0"))&lt;=12),FALSE)),OR($G70="",IF(ISNUMBER($G70),AND($G70=INT($G70),$G70&gt;=0,LEN(TEXT($G70,"0"))&lt;=12),FALSE))),"OK","NG"),"-")</f>
        <v>-</v>
      </c>
      <c r="P70" s="17" t="str">
        <f t="array" ref="P70">IF($D70&lt;=IF(INDEX($E$15:$E$26,MATCH(INDEX($C:$C,ROW()-$D70+1),$C$15:$C$26,0))=リスト!$O$9,5,INDEX($E$15:$E$26,MATCH(INDEX($C:$C,ROW()-$D70+1),$C$15:$C$26,0))),IF(AND(ISNUMBER($F70),ISNUMBER($G70)),IF(AND($F70&gt;=$G70,IF(INDEX($C:$C,ROW()-$D70+1)=$C$31,$G70&gt;=100000,TRUE)),"OK","NG"),"-"),"-")</f>
        <v>-</v>
      </c>
      <c r="Q70" s="17" t="str">
        <f t="array" ref="Q70">IF($D70&gt;IF(INDEX($E$15:$E$26,MATCH(INDEX($C:$C,ROW()-$D70+1),$C$15:$C$26,0))=リスト!$O$9,5,INDEX($E$15:$E$26,MATCH(INDEX($C:$C,ROW()-$D70+1),$C$15:$C$26,0))),IF(AND($E70="",$F70="",$G70="",$I70="",$J70=""),"OK","NG"),"-")</f>
        <v>OK</v>
      </c>
    </row>
    <row r="71" spans="3:17" ht="88" x14ac:dyDescent="0.35">
      <c r="C71" s="73" t="s">
        <v>141</v>
      </c>
      <c r="D71" s="89">
        <v>1</v>
      </c>
      <c r="E71" s="75" t="s">
        <v>222</v>
      </c>
      <c r="F71" s="76">
        <v>550000</v>
      </c>
      <c r="G71" s="77">
        <v>500000</v>
      </c>
      <c r="H71" s="78">
        <f t="shared" si="2"/>
        <v>333333</v>
      </c>
      <c r="I71" s="75" t="s">
        <v>223</v>
      </c>
      <c r="J71" s="35" t="s">
        <v>224</v>
      </c>
      <c r="M71" s="17" t="str">
        <f t="array" ref="M71">IF($D71&lt;=IF(INDEX($E$15:$E$26,MATCH(INDEX($C:$C,ROW()-$D71+1),$C$15:$C$26,0))=リスト!$O$9,5,INDEX($E$15:$E$26,MATCH(INDEX($C:$C,ROW()-$D71+1),$C$15:$C$26,0))),IF(AND($E71&lt;&gt;"",$F71&lt;&gt;"",$G71&lt;&gt;""),"OK","NG"),"-")</f>
        <v>OK</v>
      </c>
      <c r="N71" s="17" t="str">
        <f t="array" ref="N71">IF(AND($D71&lt;=IF(INDEX($E$15:$E$26,MATCH(INDEX($C:$C,ROW()-$D71+1),$C$15:$C$26,0))=リスト!$O$9,5,INDEX($E$15:$E$26,MATCH(INDEX($C:$C,ROW()-$D71+1),$C$15:$C$26,0))),$G71&gt;0),IF(AND($I71&lt;&gt;"",$J71&lt;&gt;""),"OK","NG"),"-")</f>
        <v>OK</v>
      </c>
      <c r="O71" s="17" t="str">
        <f t="array" ref="O71">IF($D71&lt;=IF(INDEX($E$15:$E$26,MATCH(INDEX($C:$C,ROW()-$D71+1),$C$15:$C$26,0))=リスト!$O$9,5,INDEX($E$15:$E$26,MATCH(INDEX($C:$C,ROW()-$D71+1),$C$15:$C$26,0))),IF(AND(LEN(SUBSTITUTE(SUBSTITUTE($E71,CHAR(10),""),CHAR(13),""))&lt;=1000,SUMPRODUCT(--ISNUMBER(FIND({"&lt;";"&gt;";"&amp;";"""";"'"},$E71)))=0,LEN(SUBSTITUTE(SUBSTITUTE($I71,CHAR(10),""),CHAR(13),""))&lt;=1000,SUMPRODUCT(--ISNUMBER(FIND({"&lt;";"&gt;";"&amp;";"""";"'"},$I71)))=0,LEN(SUBSTITUTE(SUBSTITUTE($J71,CHAR(10),""),CHAR(13),""))&lt;=300,SUMPRODUCT(--ISNUMBER(FIND({"&lt;";"&gt;";"&amp;";"""";"'"},$J71)))=0,OR($F71="",IF(ISNUMBER($F71),AND($F71=INT($F71),$F71&gt;=0,LEN(TEXT($F71,"0"))&lt;=12),FALSE)),OR($G71="",IF(ISNUMBER($G71),AND($G71=INT($G71),$G71&gt;=0,LEN(TEXT($G71,"0"))&lt;=12),FALSE))),"OK","NG"),"-")</f>
        <v>OK</v>
      </c>
      <c r="P71" s="17" t="str">
        <f t="array" ref="P71">IF($D71&lt;=IF(INDEX($E$15:$E$26,MATCH(INDEX($C:$C,ROW()-$D71+1),$C$15:$C$26,0))=リスト!$O$9,5,INDEX($E$15:$E$26,MATCH(INDEX($C:$C,ROW()-$D71+1),$C$15:$C$26,0))),IF(AND(ISNUMBER($F71),ISNUMBER($G71)),IF(AND($F71&gt;=$G71,IF(INDEX($C:$C,ROW()-$D71+1)=$C$31,$G71&gt;=100000,TRUE)),"OK","NG"),"-"),"-")</f>
        <v>OK</v>
      </c>
      <c r="Q71" s="17" t="str">
        <f t="array" ref="Q71">IF($D71&gt;IF(INDEX($E$15:$E$26,MATCH(INDEX($C:$C,ROW()-$D71+1),$C$15:$C$26,0))=リスト!$O$9,5,INDEX($E$15:$E$26,MATCH(INDEX($C:$C,ROW()-$D71+1),$C$15:$C$26,0))),IF(AND($E71="",$F71="",$G71="",$I71="",$J71=""),"OK","NG"),"-")</f>
        <v>-</v>
      </c>
    </row>
    <row r="72" spans="3:17" ht="70.150000000000006" customHeight="1" x14ac:dyDescent="0.35">
      <c r="C72" s="79"/>
      <c r="D72" s="89">
        <v>2</v>
      </c>
      <c r="E72" s="80"/>
      <c r="F72" s="81"/>
      <c r="G72" s="82"/>
      <c r="H72" s="83">
        <f t="shared" si="2"/>
        <v>0</v>
      </c>
      <c r="I72" s="80"/>
      <c r="J72" s="91"/>
      <c r="M72" s="17" t="str">
        <f t="array" ref="M72">IF($D72&lt;=IF(INDEX($E$15:$E$26,MATCH(INDEX($C:$C,ROW()-$D72+1),$C$15:$C$26,0))=リスト!$O$9,5,INDEX($E$15:$E$26,MATCH(INDEX($C:$C,ROW()-$D72+1),$C$15:$C$26,0))),IF(AND($E72&lt;&gt;"",$F72&lt;&gt;"",$G72&lt;&gt;""),"OK","NG"),"-")</f>
        <v>-</v>
      </c>
      <c r="N72" s="17" t="str">
        <f t="array" ref="N72">IF(AND($D72&lt;=IF(INDEX($E$15:$E$26,MATCH(INDEX($C:$C,ROW()-$D72+1),$C$15:$C$26,0))=リスト!$O$9,5,INDEX($E$15:$E$26,MATCH(INDEX($C:$C,ROW()-$D72+1),$C$15:$C$26,0))),$G72&gt;0),IF(AND($I72&lt;&gt;"",$J72&lt;&gt;""),"OK","NG"),"-")</f>
        <v>-</v>
      </c>
      <c r="O72" s="17" t="str">
        <f t="array" ref="O72">IF($D72&lt;=IF(INDEX($E$15:$E$26,MATCH(INDEX($C:$C,ROW()-$D72+1),$C$15:$C$26,0))=リスト!$O$9,5,INDEX($E$15:$E$26,MATCH(INDEX($C:$C,ROW()-$D72+1),$C$15:$C$26,0))),IF(AND(LEN(SUBSTITUTE(SUBSTITUTE($E72,CHAR(10),""),CHAR(13),""))&lt;=1000,SUMPRODUCT(--ISNUMBER(FIND({"&lt;";"&gt;";"&amp;";"""";"'"},$E72)))=0,LEN(SUBSTITUTE(SUBSTITUTE($I72,CHAR(10),""),CHAR(13),""))&lt;=1000,SUMPRODUCT(--ISNUMBER(FIND({"&lt;";"&gt;";"&amp;";"""";"'"},$I72)))=0,LEN(SUBSTITUTE(SUBSTITUTE($J72,CHAR(10),""),CHAR(13),""))&lt;=300,SUMPRODUCT(--ISNUMBER(FIND({"&lt;";"&gt;";"&amp;";"""";"'"},$J72)))=0,OR($F72="",IF(ISNUMBER($F72),AND($F72=INT($F72),$F72&gt;=0,LEN(TEXT($F72,"0"))&lt;=12),FALSE)),OR($G72="",IF(ISNUMBER($G72),AND($G72=INT($G72),$G72&gt;=0,LEN(TEXT($G72,"0"))&lt;=12),FALSE))),"OK","NG"),"-")</f>
        <v>-</v>
      </c>
      <c r="P72" s="17" t="str">
        <f t="array" ref="P72">IF($D72&lt;=IF(INDEX($E$15:$E$26,MATCH(INDEX($C:$C,ROW()-$D72+1),$C$15:$C$26,0))=リスト!$O$9,5,INDEX($E$15:$E$26,MATCH(INDEX($C:$C,ROW()-$D72+1),$C$15:$C$26,0))),IF(AND(ISNUMBER($F72),ISNUMBER($G72)),IF(AND($F72&gt;=$G72,IF(INDEX($C:$C,ROW()-$D72+1)=$C$31,$G72&gt;=100000,TRUE)),"OK","NG"),"-"),"-")</f>
        <v>-</v>
      </c>
      <c r="Q72" s="17" t="str">
        <f t="array" ref="Q72">IF($D72&gt;IF(INDEX($E$15:$E$26,MATCH(INDEX($C:$C,ROW()-$D72+1),$C$15:$C$26,0))=リスト!$O$9,5,INDEX($E$15:$E$26,MATCH(INDEX($C:$C,ROW()-$D72+1),$C$15:$C$26,0))),IF(AND($E72="",$F72="",$G72="",$I72="",$J72=""),"OK","NG"),"-")</f>
        <v>OK</v>
      </c>
    </row>
    <row r="73" spans="3:17" ht="70.150000000000006" customHeight="1" x14ac:dyDescent="0.35">
      <c r="C73" s="79"/>
      <c r="D73" s="89">
        <v>3</v>
      </c>
      <c r="E73" s="80"/>
      <c r="F73" s="81"/>
      <c r="G73" s="82"/>
      <c r="H73" s="83">
        <f t="shared" si="2"/>
        <v>0</v>
      </c>
      <c r="I73" s="80"/>
      <c r="J73" s="91"/>
      <c r="M73" s="17" t="str">
        <f t="array" ref="M73">IF($D73&lt;=IF(INDEX($E$15:$E$26,MATCH(INDEX($C:$C,ROW()-$D73+1),$C$15:$C$26,0))=リスト!$O$9,5,INDEX($E$15:$E$26,MATCH(INDEX($C:$C,ROW()-$D73+1),$C$15:$C$26,0))),IF(AND($E73&lt;&gt;"",$F73&lt;&gt;"",$G73&lt;&gt;""),"OK","NG"),"-")</f>
        <v>-</v>
      </c>
      <c r="N73" s="17" t="str">
        <f t="array" ref="N73">IF(AND($D73&lt;=IF(INDEX($E$15:$E$26,MATCH(INDEX($C:$C,ROW()-$D73+1),$C$15:$C$26,0))=リスト!$O$9,5,INDEX($E$15:$E$26,MATCH(INDEX($C:$C,ROW()-$D73+1),$C$15:$C$26,0))),$G73&gt;0),IF(AND($I73&lt;&gt;"",$J73&lt;&gt;""),"OK","NG"),"-")</f>
        <v>-</v>
      </c>
      <c r="O73" s="17" t="str">
        <f t="array" ref="O73">IF($D73&lt;=IF(INDEX($E$15:$E$26,MATCH(INDEX($C:$C,ROW()-$D73+1),$C$15:$C$26,0))=リスト!$O$9,5,INDEX($E$15:$E$26,MATCH(INDEX($C:$C,ROW()-$D73+1),$C$15:$C$26,0))),IF(AND(LEN(SUBSTITUTE(SUBSTITUTE($E73,CHAR(10),""),CHAR(13),""))&lt;=1000,SUMPRODUCT(--ISNUMBER(FIND({"&lt;";"&gt;";"&amp;";"""";"'"},$E73)))=0,LEN(SUBSTITUTE(SUBSTITUTE($I73,CHAR(10),""),CHAR(13),""))&lt;=1000,SUMPRODUCT(--ISNUMBER(FIND({"&lt;";"&gt;";"&amp;";"""";"'"},$I73)))=0,LEN(SUBSTITUTE(SUBSTITUTE($J73,CHAR(10),""),CHAR(13),""))&lt;=300,SUMPRODUCT(--ISNUMBER(FIND({"&lt;";"&gt;";"&amp;";"""";"'"},$J73)))=0,OR($F73="",IF(ISNUMBER($F73),AND($F73=INT($F73),$F73&gt;=0,LEN(TEXT($F73,"0"))&lt;=12),FALSE)),OR($G73="",IF(ISNUMBER($G73),AND($G73=INT($G73),$G73&gt;=0,LEN(TEXT($G73,"0"))&lt;=12),FALSE))),"OK","NG"),"-")</f>
        <v>-</v>
      </c>
      <c r="P73" s="17" t="str">
        <f t="array" ref="P73">IF($D73&lt;=IF(INDEX($E$15:$E$26,MATCH(INDEX($C:$C,ROW()-$D73+1),$C$15:$C$26,0))=リスト!$O$9,5,INDEX($E$15:$E$26,MATCH(INDEX($C:$C,ROW()-$D73+1),$C$15:$C$26,0))),IF(AND(ISNUMBER($F73),ISNUMBER($G73)),IF(AND($F73&gt;=$G73,IF(INDEX($C:$C,ROW()-$D73+1)=$C$31,$G73&gt;=100000,TRUE)),"OK","NG"),"-"),"-")</f>
        <v>-</v>
      </c>
      <c r="Q73" s="17" t="str">
        <f t="array" ref="Q73">IF($D73&gt;IF(INDEX($E$15:$E$26,MATCH(INDEX($C:$C,ROW()-$D73+1),$C$15:$C$26,0))=リスト!$O$9,5,INDEX($E$15:$E$26,MATCH(INDEX($C:$C,ROW()-$D73+1),$C$15:$C$26,0))),IF(AND($E73="",$F73="",$G73="",$I73="",$J73=""),"OK","NG"),"-")</f>
        <v>OK</v>
      </c>
    </row>
    <row r="74" spans="3:17" ht="70.150000000000006" customHeight="1" x14ac:dyDescent="0.35">
      <c r="C74" s="79"/>
      <c r="D74" s="89">
        <v>4</v>
      </c>
      <c r="E74" s="80"/>
      <c r="F74" s="81"/>
      <c r="G74" s="82"/>
      <c r="H74" s="83">
        <f t="shared" si="2"/>
        <v>0</v>
      </c>
      <c r="I74" s="80"/>
      <c r="J74" s="91"/>
      <c r="M74" s="17" t="str">
        <f t="array" ref="M74">IF($D74&lt;=IF(INDEX($E$15:$E$26,MATCH(INDEX($C:$C,ROW()-$D74+1),$C$15:$C$26,0))=リスト!$O$9,5,INDEX($E$15:$E$26,MATCH(INDEX($C:$C,ROW()-$D74+1),$C$15:$C$26,0))),IF(AND($E74&lt;&gt;"",$F74&lt;&gt;"",$G74&lt;&gt;""),"OK","NG"),"-")</f>
        <v>-</v>
      </c>
      <c r="N74" s="17" t="str">
        <f t="array" ref="N74">IF(AND($D74&lt;=IF(INDEX($E$15:$E$26,MATCH(INDEX($C:$C,ROW()-$D74+1),$C$15:$C$26,0))=リスト!$O$9,5,INDEX($E$15:$E$26,MATCH(INDEX($C:$C,ROW()-$D74+1),$C$15:$C$26,0))),$G74&gt;0),IF(AND($I74&lt;&gt;"",$J74&lt;&gt;""),"OK","NG"),"-")</f>
        <v>-</v>
      </c>
      <c r="O74" s="17" t="str">
        <f t="array" ref="O74">IF($D74&lt;=IF(INDEX($E$15:$E$26,MATCH(INDEX($C:$C,ROW()-$D74+1),$C$15:$C$26,0))=リスト!$O$9,5,INDEX($E$15:$E$26,MATCH(INDEX($C:$C,ROW()-$D74+1),$C$15:$C$26,0))),IF(AND(LEN(SUBSTITUTE(SUBSTITUTE($E74,CHAR(10),""),CHAR(13),""))&lt;=1000,SUMPRODUCT(--ISNUMBER(FIND({"&lt;";"&gt;";"&amp;";"""";"'"},$E74)))=0,LEN(SUBSTITUTE(SUBSTITUTE($I74,CHAR(10),""),CHAR(13),""))&lt;=1000,SUMPRODUCT(--ISNUMBER(FIND({"&lt;";"&gt;";"&amp;";"""";"'"},$I74)))=0,LEN(SUBSTITUTE(SUBSTITUTE($J74,CHAR(10),""),CHAR(13),""))&lt;=300,SUMPRODUCT(--ISNUMBER(FIND({"&lt;";"&gt;";"&amp;";"""";"'"},$J74)))=0,OR($F74="",IF(ISNUMBER($F74),AND($F74=INT($F74),$F74&gt;=0,LEN(TEXT($F74,"0"))&lt;=12),FALSE)),OR($G74="",IF(ISNUMBER($G74),AND($G74=INT($G74),$G74&gt;=0,LEN(TEXT($G74,"0"))&lt;=12),FALSE))),"OK","NG"),"-")</f>
        <v>-</v>
      </c>
      <c r="P74" s="17" t="str">
        <f t="array" ref="P74">IF($D74&lt;=IF(INDEX($E$15:$E$26,MATCH(INDEX($C:$C,ROW()-$D74+1),$C$15:$C$26,0))=リスト!$O$9,5,INDEX($E$15:$E$26,MATCH(INDEX($C:$C,ROW()-$D74+1),$C$15:$C$26,0))),IF(AND(ISNUMBER($F74),ISNUMBER($G74)),IF(AND($F74&gt;=$G74,IF(INDEX($C:$C,ROW()-$D74+1)=$C$31,$G74&gt;=100000,TRUE)),"OK","NG"),"-"),"-")</f>
        <v>-</v>
      </c>
      <c r="Q74" s="17" t="str">
        <f t="array" ref="Q74">IF($D74&gt;IF(INDEX($E$15:$E$26,MATCH(INDEX($C:$C,ROW()-$D74+1),$C$15:$C$26,0))=リスト!$O$9,5,INDEX($E$15:$E$26,MATCH(INDEX($C:$C,ROW()-$D74+1),$C$15:$C$26,0))),IF(AND($E74="",$F74="",$G74="",$I74="",$J74=""),"OK","NG"),"-")</f>
        <v>OK</v>
      </c>
    </row>
    <row r="75" spans="3:17" ht="70.150000000000006" customHeight="1" x14ac:dyDescent="0.35">
      <c r="C75" s="84"/>
      <c r="D75" s="89">
        <v>5</v>
      </c>
      <c r="E75" s="85"/>
      <c r="F75" s="86"/>
      <c r="G75" s="87"/>
      <c r="H75" s="88">
        <f t="shared" si="2"/>
        <v>0</v>
      </c>
      <c r="I75" s="85"/>
      <c r="J75" s="38"/>
      <c r="M75" s="17" t="str">
        <f t="array" ref="M75">IF($D75&lt;=IF(INDEX($E$15:$E$26,MATCH(INDEX($C:$C,ROW()-$D75+1),$C$15:$C$26,0))=リスト!$O$9,5,INDEX($E$15:$E$26,MATCH(INDEX($C:$C,ROW()-$D75+1),$C$15:$C$26,0))),IF(AND($E75&lt;&gt;"",$F75&lt;&gt;"",$G75&lt;&gt;""),"OK","NG"),"-")</f>
        <v>-</v>
      </c>
      <c r="N75" s="17" t="str">
        <f t="array" ref="N75">IF(AND($D75&lt;=IF(INDEX($E$15:$E$26,MATCH(INDEX($C:$C,ROW()-$D75+1),$C$15:$C$26,0))=リスト!$O$9,5,INDEX($E$15:$E$26,MATCH(INDEX($C:$C,ROW()-$D75+1),$C$15:$C$26,0))),$G75&gt;0),IF(AND($I75&lt;&gt;"",$J75&lt;&gt;""),"OK","NG"),"-")</f>
        <v>-</v>
      </c>
      <c r="O75" s="17" t="str">
        <f t="array" ref="O75">IF($D75&lt;=IF(INDEX($E$15:$E$26,MATCH(INDEX($C:$C,ROW()-$D75+1),$C$15:$C$26,0))=リスト!$O$9,5,INDEX($E$15:$E$26,MATCH(INDEX($C:$C,ROW()-$D75+1),$C$15:$C$26,0))),IF(AND(LEN(SUBSTITUTE(SUBSTITUTE($E75,CHAR(10),""),CHAR(13),""))&lt;=1000,SUMPRODUCT(--ISNUMBER(FIND({"&lt;";"&gt;";"&amp;";"""";"'"},$E75)))=0,LEN(SUBSTITUTE(SUBSTITUTE($I75,CHAR(10),""),CHAR(13),""))&lt;=1000,SUMPRODUCT(--ISNUMBER(FIND({"&lt;";"&gt;";"&amp;";"""";"'"},$I75)))=0,LEN(SUBSTITUTE(SUBSTITUTE($J75,CHAR(10),""),CHAR(13),""))&lt;=300,SUMPRODUCT(--ISNUMBER(FIND({"&lt;";"&gt;";"&amp;";"""";"'"},$J75)))=0,OR($F75="",IF(ISNUMBER($F75),AND($F75=INT($F75),$F75&gt;=0,LEN(TEXT($F75,"0"))&lt;=12),FALSE)),OR($G75="",IF(ISNUMBER($G75),AND($G75=INT($G75),$G75&gt;=0,LEN(TEXT($G75,"0"))&lt;=12),FALSE))),"OK","NG"),"-")</f>
        <v>-</v>
      </c>
      <c r="P75" s="17" t="str">
        <f t="array" ref="P75">IF($D75&lt;=IF(INDEX($E$15:$E$26,MATCH(INDEX($C:$C,ROW()-$D75+1),$C$15:$C$26,0))=リスト!$O$9,5,INDEX($E$15:$E$26,MATCH(INDEX($C:$C,ROW()-$D75+1),$C$15:$C$26,0))),IF(AND(ISNUMBER($F75),ISNUMBER($G75)),IF(AND($F75&gt;=$G75,IF(INDEX($C:$C,ROW()-$D75+1)=$C$31,$G75&gt;=100000,TRUE)),"OK","NG"),"-"),"-")</f>
        <v>-</v>
      </c>
      <c r="Q75" s="17" t="str">
        <f t="array" ref="Q75">IF($D75&gt;IF(INDEX($E$15:$E$26,MATCH(INDEX($C:$C,ROW()-$D75+1),$C$15:$C$26,0))=リスト!$O$9,5,INDEX($E$15:$E$26,MATCH(INDEX($C:$C,ROW()-$D75+1),$C$15:$C$26,0))),IF(AND($E75="",$F75="",$G75="",$I75="",$J75=""),"OK","NG"),"-")</f>
        <v>OK</v>
      </c>
    </row>
    <row r="76" spans="3:17" ht="110" x14ac:dyDescent="0.35">
      <c r="C76" s="73" t="s">
        <v>142</v>
      </c>
      <c r="D76" s="89">
        <v>1</v>
      </c>
      <c r="E76" s="75" t="s">
        <v>225</v>
      </c>
      <c r="F76" s="76">
        <v>1100000</v>
      </c>
      <c r="G76" s="77">
        <v>1000000</v>
      </c>
      <c r="H76" s="78">
        <f t="shared" si="2"/>
        <v>666666</v>
      </c>
      <c r="I76" s="75" t="s">
        <v>226</v>
      </c>
      <c r="J76" s="35" t="s">
        <v>227</v>
      </c>
      <c r="M76" s="17" t="str">
        <f t="array" ref="M76">IF($D76&lt;=IF(INDEX($E$15:$E$26,MATCH(INDEX($C:$C,ROW()-$D76+1),$C$15:$C$26,0))=リスト!$O$9,5,INDEX($E$15:$E$26,MATCH(INDEX($C:$C,ROW()-$D76+1),$C$15:$C$26,0))),IF(AND($E76&lt;&gt;"",$F76&lt;&gt;"",$G76&lt;&gt;""),"OK","NG"),"-")</f>
        <v>OK</v>
      </c>
      <c r="N76" s="17" t="str">
        <f t="array" ref="N76">IF(AND($D76&lt;=IF(INDEX($E$15:$E$26,MATCH(INDEX($C:$C,ROW()-$D76+1),$C$15:$C$26,0))=リスト!$O$9,5,INDEX($E$15:$E$26,MATCH(INDEX($C:$C,ROW()-$D76+1),$C$15:$C$26,0))),$G76&gt;0),IF(AND($I76&lt;&gt;"",$J76&lt;&gt;""),"OK","NG"),"-")</f>
        <v>OK</v>
      </c>
      <c r="O76" s="17" t="str">
        <f t="array" ref="O76">IF($D76&lt;=IF(INDEX($E$15:$E$26,MATCH(INDEX($C:$C,ROW()-$D76+1),$C$15:$C$26,0))=リスト!$O$9,5,INDEX($E$15:$E$26,MATCH(INDEX($C:$C,ROW()-$D76+1),$C$15:$C$26,0))),IF(AND(LEN(SUBSTITUTE(SUBSTITUTE($E76,CHAR(10),""),CHAR(13),""))&lt;=1000,SUMPRODUCT(--ISNUMBER(FIND({"&lt;";"&gt;";"&amp;";"""";"'"},$E76)))=0,LEN(SUBSTITUTE(SUBSTITUTE($I76,CHAR(10),""),CHAR(13),""))&lt;=1000,SUMPRODUCT(--ISNUMBER(FIND({"&lt;";"&gt;";"&amp;";"""";"'"},$I76)))=0,LEN(SUBSTITUTE(SUBSTITUTE($J76,CHAR(10),""),CHAR(13),""))&lt;=300,SUMPRODUCT(--ISNUMBER(FIND({"&lt;";"&gt;";"&amp;";"""";"'"},$J76)))=0,OR($F76="",IF(ISNUMBER($F76),AND($F76=INT($F76),$F76&gt;=0,LEN(TEXT($F76,"0"))&lt;=12),FALSE)),OR($G76="",IF(ISNUMBER($G76),AND($G76=INT($G76),$G76&gt;=0,LEN(TEXT($G76,"0"))&lt;=12),FALSE))),"OK","NG"),"-")</f>
        <v>OK</v>
      </c>
      <c r="P76" s="17" t="str">
        <f t="array" ref="P76">IF($D76&lt;=IF(INDEX($E$15:$E$26,MATCH(INDEX($C:$C,ROW()-$D76+1),$C$15:$C$26,0))=リスト!$O$9,5,INDEX($E$15:$E$26,MATCH(INDEX($C:$C,ROW()-$D76+1),$C$15:$C$26,0))),IF(AND(ISNUMBER($F76),ISNUMBER($G76)),IF(AND($F76&gt;=$G76,IF(INDEX($C:$C,ROW()-$D76+1)=$C$31,$G76&gt;=100000,TRUE)),"OK","NG"),"-"),"-")</f>
        <v>OK</v>
      </c>
      <c r="Q76" s="17" t="str">
        <f t="array" ref="Q76">IF($D76&gt;IF(INDEX($E$15:$E$26,MATCH(INDEX($C:$C,ROW()-$D76+1),$C$15:$C$26,0))=リスト!$O$9,5,INDEX($E$15:$E$26,MATCH(INDEX($C:$C,ROW()-$D76+1),$C$15:$C$26,0))),IF(AND($E76="",$F76="",$G76="",$I76="",$J76=""),"OK","NG"),"-")</f>
        <v>-</v>
      </c>
    </row>
    <row r="77" spans="3:17" ht="70.150000000000006" customHeight="1" x14ac:dyDescent="0.35">
      <c r="C77" s="90" t="s">
        <v>228</v>
      </c>
      <c r="D77" s="89">
        <v>2</v>
      </c>
      <c r="E77" s="80"/>
      <c r="F77" s="81"/>
      <c r="G77" s="82"/>
      <c r="H77" s="83">
        <f t="shared" si="2"/>
        <v>0</v>
      </c>
      <c r="I77" s="80"/>
      <c r="J77" s="91"/>
      <c r="M77" s="17" t="str">
        <f t="array" ref="M77">IF($D77&lt;=IF(INDEX($E$15:$E$26,MATCH(INDEX($C:$C,ROW()-$D77+1),$C$15:$C$26,0))=リスト!$O$9,5,INDEX($E$15:$E$26,MATCH(INDEX($C:$C,ROW()-$D77+1),$C$15:$C$26,0))),IF(AND($E77&lt;&gt;"",$F77&lt;&gt;"",$G77&lt;&gt;""),"OK","NG"),"-")</f>
        <v>-</v>
      </c>
      <c r="N77" s="17" t="str">
        <f t="array" ref="N77">IF(AND($D77&lt;=IF(INDEX($E$15:$E$26,MATCH(INDEX($C:$C,ROW()-$D77+1),$C$15:$C$26,0))=リスト!$O$9,5,INDEX($E$15:$E$26,MATCH(INDEX($C:$C,ROW()-$D77+1),$C$15:$C$26,0))),$G77&gt;0),IF(AND($I77&lt;&gt;"",$J77&lt;&gt;""),"OK","NG"),"-")</f>
        <v>-</v>
      </c>
      <c r="O77" s="17" t="str">
        <f t="array" ref="O77">IF($D77&lt;=IF(INDEX($E$15:$E$26,MATCH(INDEX($C:$C,ROW()-$D77+1),$C$15:$C$26,0))=リスト!$O$9,5,INDEX($E$15:$E$26,MATCH(INDEX($C:$C,ROW()-$D77+1),$C$15:$C$26,0))),IF(AND(LEN(SUBSTITUTE(SUBSTITUTE($E77,CHAR(10),""),CHAR(13),""))&lt;=1000,SUMPRODUCT(--ISNUMBER(FIND({"&lt;";"&gt;";"&amp;";"""";"'"},$E77)))=0,LEN(SUBSTITUTE(SUBSTITUTE($I77,CHAR(10),""),CHAR(13),""))&lt;=1000,SUMPRODUCT(--ISNUMBER(FIND({"&lt;";"&gt;";"&amp;";"""";"'"},$I77)))=0,LEN(SUBSTITUTE(SUBSTITUTE($J77,CHAR(10),""),CHAR(13),""))&lt;=300,SUMPRODUCT(--ISNUMBER(FIND({"&lt;";"&gt;";"&amp;";"""";"'"},$J77)))=0,OR($F77="",IF(ISNUMBER($F77),AND($F77=INT($F77),$F77&gt;=0,LEN(TEXT($F77,"0"))&lt;=12),FALSE)),OR($G77="",IF(ISNUMBER($G77),AND($G77=INT($G77),$G77&gt;=0,LEN(TEXT($G77,"0"))&lt;=12),FALSE))),"OK","NG"),"-")</f>
        <v>-</v>
      </c>
      <c r="P77" s="17" t="str">
        <f t="array" ref="P77">IF($D77&lt;=IF(INDEX($E$15:$E$26,MATCH(INDEX($C:$C,ROW()-$D77+1),$C$15:$C$26,0))=リスト!$O$9,5,INDEX($E$15:$E$26,MATCH(INDEX($C:$C,ROW()-$D77+1),$C$15:$C$26,0))),IF(AND(ISNUMBER($F77),ISNUMBER($G77)),IF(AND($F77&gt;=$G77,IF(INDEX($C:$C,ROW()-$D77+1)=$C$31,$G77&gt;=100000,TRUE)),"OK","NG"),"-"),"-")</f>
        <v>-</v>
      </c>
      <c r="Q77" s="17" t="str">
        <f t="array" ref="Q77">IF($D77&gt;IF(INDEX($E$15:$E$26,MATCH(INDEX($C:$C,ROW()-$D77+1),$C$15:$C$26,0))=リスト!$O$9,5,INDEX($E$15:$E$26,MATCH(INDEX($C:$C,ROW()-$D77+1),$C$15:$C$26,0))),IF(AND($E77="",$F77="",$G77="",$I77="",$J77=""),"OK","NG"),"-")</f>
        <v>OK</v>
      </c>
    </row>
    <row r="78" spans="3:17" ht="70.150000000000006" customHeight="1" x14ac:dyDescent="0.35">
      <c r="C78" s="79"/>
      <c r="D78" s="89">
        <v>3</v>
      </c>
      <c r="E78" s="80"/>
      <c r="F78" s="81"/>
      <c r="G78" s="82"/>
      <c r="H78" s="83">
        <f t="shared" si="2"/>
        <v>0</v>
      </c>
      <c r="I78" s="80"/>
      <c r="J78" s="91"/>
      <c r="M78" s="17" t="str">
        <f t="array" ref="M78">IF($D78&lt;=IF(INDEX($E$15:$E$26,MATCH(INDEX($C:$C,ROW()-$D78+1),$C$15:$C$26,0))=リスト!$O$9,5,INDEX($E$15:$E$26,MATCH(INDEX($C:$C,ROW()-$D78+1),$C$15:$C$26,0))),IF(AND($E78&lt;&gt;"",$F78&lt;&gt;"",$G78&lt;&gt;""),"OK","NG"),"-")</f>
        <v>-</v>
      </c>
      <c r="N78" s="17" t="str">
        <f t="array" ref="N78">IF(AND($D78&lt;=IF(INDEX($E$15:$E$26,MATCH(INDEX($C:$C,ROW()-$D78+1),$C$15:$C$26,0))=リスト!$O$9,5,INDEX($E$15:$E$26,MATCH(INDEX($C:$C,ROW()-$D78+1),$C$15:$C$26,0))),$G78&gt;0),IF(AND($I78&lt;&gt;"",$J78&lt;&gt;""),"OK","NG"),"-")</f>
        <v>-</v>
      </c>
      <c r="O78" s="17" t="str">
        <f t="array" ref="O78">IF($D78&lt;=IF(INDEX($E$15:$E$26,MATCH(INDEX($C:$C,ROW()-$D78+1),$C$15:$C$26,0))=リスト!$O$9,5,INDEX($E$15:$E$26,MATCH(INDEX($C:$C,ROW()-$D78+1),$C$15:$C$26,0))),IF(AND(LEN(SUBSTITUTE(SUBSTITUTE($E78,CHAR(10),""),CHAR(13),""))&lt;=1000,SUMPRODUCT(--ISNUMBER(FIND({"&lt;";"&gt;";"&amp;";"""";"'"},$E78)))=0,LEN(SUBSTITUTE(SUBSTITUTE($I78,CHAR(10),""),CHAR(13),""))&lt;=1000,SUMPRODUCT(--ISNUMBER(FIND({"&lt;";"&gt;";"&amp;";"""";"'"},$I78)))=0,LEN(SUBSTITUTE(SUBSTITUTE($J78,CHAR(10),""),CHAR(13),""))&lt;=300,SUMPRODUCT(--ISNUMBER(FIND({"&lt;";"&gt;";"&amp;";"""";"'"},$J78)))=0,OR($F78="",IF(ISNUMBER($F78),AND($F78=INT($F78),$F78&gt;=0,LEN(TEXT($F78,"0"))&lt;=12),FALSE)),OR($G78="",IF(ISNUMBER($G78),AND($G78=INT($G78),$G78&gt;=0,LEN(TEXT($G78,"0"))&lt;=12),FALSE))),"OK","NG"),"-")</f>
        <v>-</v>
      </c>
      <c r="P78" s="17" t="str">
        <f t="array" ref="P78">IF($D78&lt;=IF(INDEX($E$15:$E$26,MATCH(INDEX($C:$C,ROW()-$D78+1),$C$15:$C$26,0))=リスト!$O$9,5,INDEX($E$15:$E$26,MATCH(INDEX($C:$C,ROW()-$D78+1),$C$15:$C$26,0))),IF(AND(ISNUMBER($F78),ISNUMBER($G78)),IF(AND($F78&gt;=$G78,IF(INDEX($C:$C,ROW()-$D78+1)=$C$31,$G78&gt;=100000,TRUE)),"OK","NG"),"-"),"-")</f>
        <v>-</v>
      </c>
      <c r="Q78" s="17" t="str">
        <f t="array" ref="Q78">IF($D78&gt;IF(INDEX($E$15:$E$26,MATCH(INDEX($C:$C,ROW()-$D78+1),$C$15:$C$26,0))=リスト!$O$9,5,INDEX($E$15:$E$26,MATCH(INDEX($C:$C,ROW()-$D78+1),$C$15:$C$26,0))),IF(AND($E78="",$F78="",$G78="",$I78="",$J78=""),"OK","NG"),"-")</f>
        <v>OK</v>
      </c>
    </row>
    <row r="79" spans="3:17" ht="70.150000000000006" customHeight="1" x14ac:dyDescent="0.35">
      <c r="C79" s="79"/>
      <c r="D79" s="89">
        <v>4</v>
      </c>
      <c r="E79" s="80"/>
      <c r="F79" s="81"/>
      <c r="G79" s="82"/>
      <c r="H79" s="83">
        <f t="shared" si="2"/>
        <v>0</v>
      </c>
      <c r="I79" s="80"/>
      <c r="J79" s="91"/>
      <c r="M79" s="17" t="str">
        <f t="array" ref="M79">IF($D79&lt;=IF(INDEX($E$15:$E$26,MATCH(INDEX($C:$C,ROW()-$D79+1),$C$15:$C$26,0))=リスト!$O$9,5,INDEX($E$15:$E$26,MATCH(INDEX($C:$C,ROW()-$D79+1),$C$15:$C$26,0))),IF(AND($E79&lt;&gt;"",$F79&lt;&gt;"",$G79&lt;&gt;""),"OK","NG"),"-")</f>
        <v>-</v>
      </c>
      <c r="N79" s="17" t="str">
        <f t="array" ref="N79">IF(AND($D79&lt;=IF(INDEX($E$15:$E$26,MATCH(INDEX($C:$C,ROW()-$D79+1),$C$15:$C$26,0))=リスト!$O$9,5,INDEX($E$15:$E$26,MATCH(INDEX($C:$C,ROW()-$D79+1),$C$15:$C$26,0))),$G79&gt;0),IF(AND($I79&lt;&gt;"",$J79&lt;&gt;""),"OK","NG"),"-")</f>
        <v>-</v>
      </c>
      <c r="O79" s="17" t="str">
        <f t="array" ref="O79">IF($D79&lt;=IF(INDEX($E$15:$E$26,MATCH(INDEX($C:$C,ROW()-$D79+1),$C$15:$C$26,0))=リスト!$O$9,5,INDEX($E$15:$E$26,MATCH(INDEX($C:$C,ROW()-$D79+1),$C$15:$C$26,0))),IF(AND(LEN(SUBSTITUTE(SUBSTITUTE($E79,CHAR(10),""),CHAR(13),""))&lt;=1000,SUMPRODUCT(--ISNUMBER(FIND({"&lt;";"&gt;";"&amp;";"""";"'"},$E79)))=0,LEN(SUBSTITUTE(SUBSTITUTE($I79,CHAR(10),""),CHAR(13),""))&lt;=1000,SUMPRODUCT(--ISNUMBER(FIND({"&lt;";"&gt;";"&amp;";"""";"'"},$I79)))=0,LEN(SUBSTITUTE(SUBSTITUTE($J79,CHAR(10),""),CHAR(13),""))&lt;=300,SUMPRODUCT(--ISNUMBER(FIND({"&lt;";"&gt;";"&amp;";"""";"'"},$J79)))=0,OR($F79="",IF(ISNUMBER($F79),AND($F79=INT($F79),$F79&gt;=0,LEN(TEXT($F79,"0"))&lt;=12),FALSE)),OR($G79="",IF(ISNUMBER($G79),AND($G79=INT($G79),$G79&gt;=0,LEN(TEXT($G79,"0"))&lt;=12),FALSE))),"OK","NG"),"-")</f>
        <v>-</v>
      </c>
      <c r="P79" s="17" t="str">
        <f t="array" ref="P79">IF($D79&lt;=IF(INDEX($E$15:$E$26,MATCH(INDEX($C:$C,ROW()-$D79+1),$C$15:$C$26,0))=リスト!$O$9,5,INDEX($E$15:$E$26,MATCH(INDEX($C:$C,ROW()-$D79+1),$C$15:$C$26,0))),IF(AND(ISNUMBER($F79),ISNUMBER($G79)),IF(AND($F79&gt;=$G79,IF(INDEX($C:$C,ROW()-$D79+1)=$C$31,$G79&gt;=100000,TRUE)),"OK","NG"),"-"),"-")</f>
        <v>-</v>
      </c>
      <c r="Q79" s="17" t="str">
        <f t="array" ref="Q79">IF($D79&gt;IF(INDEX($E$15:$E$26,MATCH(INDEX($C:$C,ROW()-$D79+1),$C$15:$C$26,0))=リスト!$O$9,5,INDEX($E$15:$E$26,MATCH(INDEX($C:$C,ROW()-$D79+1),$C$15:$C$26,0))),IF(AND($E79="",$F79="",$G79="",$I79="",$J79=""),"OK","NG"),"-")</f>
        <v>OK</v>
      </c>
    </row>
    <row r="80" spans="3:17" ht="70.150000000000006" customHeight="1" x14ac:dyDescent="0.35">
      <c r="C80" s="84"/>
      <c r="D80" s="89">
        <v>5</v>
      </c>
      <c r="E80" s="85"/>
      <c r="F80" s="86"/>
      <c r="G80" s="87"/>
      <c r="H80" s="88">
        <f t="shared" si="2"/>
        <v>0</v>
      </c>
      <c r="I80" s="85"/>
      <c r="J80" s="38"/>
      <c r="M80" s="17" t="str">
        <f t="array" ref="M80">IF($D80&lt;=IF(INDEX($E$15:$E$26,MATCH(INDEX($C:$C,ROW()-$D80+1),$C$15:$C$26,0))=リスト!$O$9,5,INDEX($E$15:$E$26,MATCH(INDEX($C:$C,ROW()-$D80+1),$C$15:$C$26,0))),IF(AND($E80&lt;&gt;"",$F80&lt;&gt;"",$G80&lt;&gt;""),"OK","NG"),"-")</f>
        <v>-</v>
      </c>
      <c r="N80" s="17" t="str">
        <f t="array" ref="N80">IF(AND($D80&lt;=IF(INDEX($E$15:$E$26,MATCH(INDEX($C:$C,ROW()-$D80+1),$C$15:$C$26,0))=リスト!$O$9,5,INDEX($E$15:$E$26,MATCH(INDEX($C:$C,ROW()-$D80+1),$C$15:$C$26,0))),$G80&gt;0),IF(AND($I80&lt;&gt;"",$J80&lt;&gt;""),"OK","NG"),"-")</f>
        <v>-</v>
      </c>
      <c r="O80" s="17" t="str">
        <f t="array" ref="O80">IF($D80&lt;=IF(INDEX($E$15:$E$26,MATCH(INDEX($C:$C,ROW()-$D80+1),$C$15:$C$26,0))=リスト!$O$9,5,INDEX($E$15:$E$26,MATCH(INDEX($C:$C,ROW()-$D80+1),$C$15:$C$26,0))),IF(AND(LEN(SUBSTITUTE(SUBSTITUTE($E80,CHAR(10),""),CHAR(13),""))&lt;=1000,SUMPRODUCT(--ISNUMBER(FIND({"&lt;";"&gt;";"&amp;";"""";"'"},$E80)))=0,LEN(SUBSTITUTE(SUBSTITUTE($I80,CHAR(10),""),CHAR(13),""))&lt;=1000,SUMPRODUCT(--ISNUMBER(FIND({"&lt;";"&gt;";"&amp;";"""";"'"},$I80)))=0,LEN(SUBSTITUTE(SUBSTITUTE($J80,CHAR(10),""),CHAR(13),""))&lt;=300,SUMPRODUCT(--ISNUMBER(FIND({"&lt;";"&gt;";"&amp;";"""";"'"},$J80)))=0,OR($F80="",IF(ISNUMBER($F80),AND($F80=INT($F80),$F80&gt;=0,LEN(TEXT($F80,"0"))&lt;=12),FALSE)),OR($G80="",IF(ISNUMBER($G80),AND($G80=INT($G80),$G80&gt;=0,LEN(TEXT($G80,"0"))&lt;=12),FALSE))),"OK","NG"),"-")</f>
        <v>-</v>
      </c>
      <c r="P80" s="17" t="str">
        <f t="array" ref="P80">IF($D80&lt;=IF(INDEX($E$15:$E$26,MATCH(INDEX($C:$C,ROW()-$D80+1),$C$15:$C$26,0))=リスト!$O$9,5,INDEX($E$15:$E$26,MATCH(INDEX($C:$C,ROW()-$D80+1),$C$15:$C$26,0))),IF(AND(ISNUMBER($F80),ISNUMBER($G80)),IF(AND($F80&gt;=$G80,IF(INDEX($C:$C,ROW()-$D80+1)=$C$31,$G80&gt;=100000,TRUE)),"OK","NG"),"-"),"-")</f>
        <v>-</v>
      </c>
      <c r="Q80" s="17" t="str">
        <f t="array" ref="Q80">IF($D80&gt;IF(INDEX($E$15:$E$26,MATCH(INDEX($C:$C,ROW()-$D80+1),$C$15:$C$26,0))=リスト!$O$9,5,INDEX($E$15:$E$26,MATCH(INDEX($C:$C,ROW()-$D80+1),$C$15:$C$26,0))),IF(AND($E80="",$F80="",$G80="",$I80="",$J80=""),"OK","NG"),"-")</f>
        <v>OK</v>
      </c>
    </row>
    <row r="81" spans="3:17" ht="70.150000000000006" customHeight="1" x14ac:dyDescent="0.35">
      <c r="C81" s="73" t="s">
        <v>143</v>
      </c>
      <c r="D81" s="89">
        <v>1</v>
      </c>
      <c r="E81" s="75"/>
      <c r="F81" s="76"/>
      <c r="G81" s="77"/>
      <c r="H81" s="78">
        <f t="shared" si="2"/>
        <v>0</v>
      </c>
      <c r="I81" s="75"/>
      <c r="J81" s="35"/>
      <c r="M81" s="17" t="str">
        <f t="array" ref="M81">IF($D81&lt;=IF(INDEX($E$15:$E$26,MATCH(INDEX($C:$C,ROW()-$D81+1),$C$15:$C$26,0))=リスト!$O$9,5,INDEX($E$15:$E$26,MATCH(INDEX($C:$C,ROW()-$D81+1),$C$15:$C$26,0))),IF(AND($E81&lt;&gt;"",$F81&lt;&gt;"",$G81&lt;&gt;""),"OK","NG"),"-")</f>
        <v>-</v>
      </c>
      <c r="N81" s="17" t="str">
        <f t="array" ref="N81">IF(AND($D81&lt;=IF(INDEX($E$15:$E$26,MATCH(INDEX($C:$C,ROW()-$D81+1),$C$15:$C$26,0))=リスト!$O$9,5,INDEX($E$15:$E$26,MATCH(INDEX($C:$C,ROW()-$D81+1),$C$15:$C$26,0))),$G81&gt;0),IF(AND($I81&lt;&gt;"",$J81&lt;&gt;""),"OK","NG"),"-")</f>
        <v>-</v>
      </c>
      <c r="O81" s="17" t="str">
        <f t="array" ref="O81">IF($D81&lt;=IF(INDEX($E$15:$E$26,MATCH(INDEX($C:$C,ROW()-$D81+1),$C$15:$C$26,0))=リスト!$O$9,5,INDEX($E$15:$E$26,MATCH(INDEX($C:$C,ROW()-$D81+1),$C$15:$C$26,0))),IF(AND(LEN(SUBSTITUTE(SUBSTITUTE($E81,CHAR(10),""),CHAR(13),""))&lt;=1000,SUMPRODUCT(--ISNUMBER(FIND({"&lt;";"&gt;";"&amp;";"""";"'"},$E81)))=0,LEN(SUBSTITUTE(SUBSTITUTE($I81,CHAR(10),""),CHAR(13),""))&lt;=1000,SUMPRODUCT(--ISNUMBER(FIND({"&lt;";"&gt;";"&amp;";"""";"'"},$I81)))=0,LEN(SUBSTITUTE(SUBSTITUTE($J81,CHAR(10),""),CHAR(13),""))&lt;=300,SUMPRODUCT(--ISNUMBER(FIND({"&lt;";"&gt;";"&amp;";"""";"'"},$J81)))=0,OR($F81="",IF(ISNUMBER($F81),AND($F81=INT($F81),$F81&gt;=0,LEN(TEXT($F81,"0"))&lt;=12),FALSE)),OR($G81="",IF(ISNUMBER($G81),AND($G81=INT($G81),$G81&gt;=0,LEN(TEXT($G81,"0"))&lt;=12),FALSE))),"OK","NG"),"-")</f>
        <v>-</v>
      </c>
      <c r="P81" s="17" t="str">
        <f t="array" ref="P81">IF($D81&lt;=IF(INDEX($E$15:$E$26,MATCH(INDEX($C:$C,ROW()-$D81+1),$C$15:$C$26,0))=リスト!$O$9,5,INDEX($E$15:$E$26,MATCH(INDEX($C:$C,ROW()-$D81+1),$C$15:$C$26,0))),IF(AND(ISNUMBER($F81),ISNUMBER($G81)),IF(AND($F81&gt;=$G81,IF(INDEX($C:$C,ROW()-$D81+1)=$C$31,$G81&gt;=100000,TRUE)),"OK","NG"),"-"),"-")</f>
        <v>-</v>
      </c>
      <c r="Q81" s="17" t="str">
        <f t="array" ref="Q81">IF($D81&gt;IF(INDEX($E$15:$E$26,MATCH(INDEX($C:$C,ROW()-$D81+1),$C$15:$C$26,0))=リスト!$O$9,5,INDEX($E$15:$E$26,MATCH(INDEX($C:$C,ROW()-$D81+1),$C$15:$C$26,0))),IF(AND($E81="",$F81="",$G81="",$I81="",$J81=""),"OK","NG"),"-")</f>
        <v>OK</v>
      </c>
    </row>
    <row r="82" spans="3:17" ht="70.150000000000006" customHeight="1" x14ac:dyDescent="0.35">
      <c r="C82" s="90" t="s">
        <v>168</v>
      </c>
      <c r="D82" s="89">
        <v>2</v>
      </c>
      <c r="E82" s="80"/>
      <c r="F82" s="81"/>
      <c r="G82" s="82"/>
      <c r="H82" s="83">
        <f t="shared" si="2"/>
        <v>0</v>
      </c>
      <c r="I82" s="80"/>
      <c r="J82" s="91"/>
      <c r="M82" s="17" t="str">
        <f t="array" ref="M82">IF($D82&lt;=IF(INDEX($E$15:$E$26,MATCH(INDEX($C:$C,ROW()-$D82+1),$C$15:$C$26,0))=リスト!$O$9,5,INDEX($E$15:$E$26,MATCH(INDEX($C:$C,ROW()-$D82+1),$C$15:$C$26,0))),IF(AND($E82&lt;&gt;"",$F82&lt;&gt;"",$G82&lt;&gt;""),"OK","NG"),"-")</f>
        <v>-</v>
      </c>
      <c r="N82" s="17" t="str">
        <f t="array" ref="N82">IF(AND($D82&lt;=IF(INDEX($E$15:$E$26,MATCH(INDEX($C:$C,ROW()-$D82+1),$C$15:$C$26,0))=リスト!$O$9,5,INDEX($E$15:$E$26,MATCH(INDEX($C:$C,ROW()-$D82+1),$C$15:$C$26,0))),$G82&gt;0),IF(AND($I82&lt;&gt;"",$J82&lt;&gt;""),"OK","NG"),"-")</f>
        <v>-</v>
      </c>
      <c r="O82" s="17" t="str">
        <f t="array" ref="O82">IF($D82&lt;=IF(INDEX($E$15:$E$26,MATCH(INDEX($C:$C,ROW()-$D82+1),$C$15:$C$26,0))=リスト!$O$9,5,INDEX($E$15:$E$26,MATCH(INDEX($C:$C,ROW()-$D82+1),$C$15:$C$26,0))),IF(AND(LEN(SUBSTITUTE(SUBSTITUTE($E82,CHAR(10),""),CHAR(13),""))&lt;=1000,SUMPRODUCT(--ISNUMBER(FIND({"&lt;";"&gt;";"&amp;";"""";"'"},$E82)))=0,LEN(SUBSTITUTE(SUBSTITUTE($I82,CHAR(10),""),CHAR(13),""))&lt;=1000,SUMPRODUCT(--ISNUMBER(FIND({"&lt;";"&gt;";"&amp;";"""";"'"},$I82)))=0,LEN(SUBSTITUTE(SUBSTITUTE($J82,CHAR(10),""),CHAR(13),""))&lt;=300,SUMPRODUCT(--ISNUMBER(FIND({"&lt;";"&gt;";"&amp;";"""";"'"},$J82)))=0,OR($F82="",IF(ISNUMBER($F82),AND($F82=INT($F82),$F82&gt;=0,LEN(TEXT($F82,"0"))&lt;=12),FALSE)),OR($G82="",IF(ISNUMBER($G82),AND($G82=INT($G82),$G82&gt;=0,LEN(TEXT($G82,"0"))&lt;=12),FALSE))),"OK","NG"),"-")</f>
        <v>-</v>
      </c>
      <c r="P82" s="17" t="str">
        <f t="array" ref="P82">IF($D82&lt;=IF(INDEX($E$15:$E$26,MATCH(INDEX($C:$C,ROW()-$D82+1),$C$15:$C$26,0))=リスト!$O$9,5,INDEX($E$15:$E$26,MATCH(INDEX($C:$C,ROW()-$D82+1),$C$15:$C$26,0))),IF(AND(ISNUMBER($F82),ISNUMBER($G82)),IF(AND($F82&gt;=$G82,IF(INDEX($C:$C,ROW()-$D82+1)=$C$31,$G82&gt;=100000,TRUE)),"OK","NG"),"-"),"-")</f>
        <v>-</v>
      </c>
      <c r="Q82" s="17" t="str">
        <f t="array" ref="Q82">IF($D82&gt;IF(INDEX($E$15:$E$26,MATCH(INDEX($C:$C,ROW()-$D82+1),$C$15:$C$26,0))=リスト!$O$9,5,INDEX($E$15:$E$26,MATCH(INDEX($C:$C,ROW()-$D82+1),$C$15:$C$26,0))),IF(AND($E82="",$F82="",$G82="",$I82="",$J82=""),"OK","NG"),"-")</f>
        <v>OK</v>
      </c>
    </row>
    <row r="83" spans="3:17" ht="70.150000000000006" customHeight="1" x14ac:dyDescent="0.35">
      <c r="C83" s="79"/>
      <c r="D83" s="89">
        <v>3</v>
      </c>
      <c r="E83" s="80"/>
      <c r="F83" s="81"/>
      <c r="G83" s="82"/>
      <c r="H83" s="83">
        <f t="shared" si="2"/>
        <v>0</v>
      </c>
      <c r="I83" s="80"/>
      <c r="J83" s="91"/>
      <c r="M83" s="17" t="str">
        <f t="array" ref="M83">IF($D83&lt;=IF(INDEX($E$15:$E$26,MATCH(INDEX($C:$C,ROW()-$D83+1),$C$15:$C$26,0))=リスト!$O$9,5,INDEX($E$15:$E$26,MATCH(INDEX($C:$C,ROW()-$D83+1),$C$15:$C$26,0))),IF(AND($E83&lt;&gt;"",$F83&lt;&gt;"",$G83&lt;&gt;""),"OK","NG"),"-")</f>
        <v>-</v>
      </c>
      <c r="N83" s="17" t="str">
        <f t="array" ref="N83">IF(AND($D83&lt;=IF(INDEX($E$15:$E$26,MATCH(INDEX($C:$C,ROW()-$D83+1),$C$15:$C$26,0))=リスト!$O$9,5,INDEX($E$15:$E$26,MATCH(INDEX($C:$C,ROW()-$D83+1),$C$15:$C$26,0))),$G83&gt;0),IF(AND($I83&lt;&gt;"",$J83&lt;&gt;""),"OK","NG"),"-")</f>
        <v>-</v>
      </c>
      <c r="O83" s="17" t="str">
        <f t="array" ref="O83">IF($D83&lt;=IF(INDEX($E$15:$E$26,MATCH(INDEX($C:$C,ROW()-$D83+1),$C$15:$C$26,0))=リスト!$O$9,5,INDEX($E$15:$E$26,MATCH(INDEX($C:$C,ROW()-$D83+1),$C$15:$C$26,0))),IF(AND(LEN(SUBSTITUTE(SUBSTITUTE($E83,CHAR(10),""),CHAR(13),""))&lt;=1000,SUMPRODUCT(--ISNUMBER(FIND({"&lt;";"&gt;";"&amp;";"""";"'"},$E83)))=0,LEN(SUBSTITUTE(SUBSTITUTE($I83,CHAR(10),""),CHAR(13),""))&lt;=1000,SUMPRODUCT(--ISNUMBER(FIND({"&lt;";"&gt;";"&amp;";"""";"'"},$I83)))=0,LEN(SUBSTITUTE(SUBSTITUTE($J83,CHAR(10),""),CHAR(13),""))&lt;=300,SUMPRODUCT(--ISNUMBER(FIND({"&lt;";"&gt;";"&amp;";"""";"'"},$J83)))=0,OR($F83="",IF(ISNUMBER($F83),AND($F83=INT($F83),$F83&gt;=0,LEN(TEXT($F83,"0"))&lt;=12),FALSE)),OR($G83="",IF(ISNUMBER($G83),AND($G83=INT($G83),$G83&gt;=0,LEN(TEXT($G83,"0"))&lt;=12),FALSE))),"OK","NG"),"-")</f>
        <v>-</v>
      </c>
      <c r="P83" s="17" t="str">
        <f t="array" ref="P83">IF($D83&lt;=IF(INDEX($E$15:$E$26,MATCH(INDEX($C:$C,ROW()-$D83+1),$C$15:$C$26,0))=リスト!$O$9,5,INDEX($E$15:$E$26,MATCH(INDEX($C:$C,ROW()-$D83+1),$C$15:$C$26,0))),IF(AND(ISNUMBER($F83),ISNUMBER($G83)),IF(AND($F83&gt;=$G83,IF(INDEX($C:$C,ROW()-$D83+1)=$C$31,$G83&gt;=100000,TRUE)),"OK","NG"),"-"),"-")</f>
        <v>-</v>
      </c>
      <c r="Q83" s="17" t="str">
        <f t="array" ref="Q83">IF($D83&gt;IF(INDEX($E$15:$E$26,MATCH(INDEX($C:$C,ROW()-$D83+1),$C$15:$C$26,0))=リスト!$O$9,5,INDEX($E$15:$E$26,MATCH(INDEX($C:$C,ROW()-$D83+1),$C$15:$C$26,0))),IF(AND($E83="",$F83="",$G83="",$I83="",$J83=""),"OK","NG"),"-")</f>
        <v>OK</v>
      </c>
    </row>
    <row r="84" spans="3:17" ht="70.150000000000006" customHeight="1" x14ac:dyDescent="0.35">
      <c r="C84" s="79"/>
      <c r="D84" s="89">
        <v>4</v>
      </c>
      <c r="E84" s="80"/>
      <c r="F84" s="81"/>
      <c r="G84" s="82"/>
      <c r="H84" s="83">
        <f t="shared" si="2"/>
        <v>0</v>
      </c>
      <c r="I84" s="80"/>
      <c r="J84" s="91"/>
      <c r="M84" s="17" t="str">
        <f t="array" ref="M84">IF($D84&lt;=IF(INDEX($E$15:$E$26,MATCH(INDEX($C:$C,ROW()-$D84+1),$C$15:$C$26,0))=リスト!$O$9,5,INDEX($E$15:$E$26,MATCH(INDEX($C:$C,ROW()-$D84+1),$C$15:$C$26,0))),IF(AND($E84&lt;&gt;"",$F84&lt;&gt;"",$G84&lt;&gt;""),"OK","NG"),"-")</f>
        <v>-</v>
      </c>
      <c r="N84" s="17" t="str">
        <f t="array" ref="N84">IF(AND($D84&lt;=IF(INDEX($E$15:$E$26,MATCH(INDEX($C:$C,ROW()-$D84+1),$C$15:$C$26,0))=リスト!$O$9,5,INDEX($E$15:$E$26,MATCH(INDEX($C:$C,ROW()-$D84+1),$C$15:$C$26,0))),$G84&gt;0),IF(AND($I84&lt;&gt;"",$J84&lt;&gt;""),"OK","NG"),"-")</f>
        <v>-</v>
      </c>
      <c r="O84" s="17" t="str">
        <f t="array" ref="O84">IF($D84&lt;=IF(INDEX($E$15:$E$26,MATCH(INDEX($C:$C,ROW()-$D84+1),$C$15:$C$26,0))=リスト!$O$9,5,INDEX($E$15:$E$26,MATCH(INDEX($C:$C,ROW()-$D84+1),$C$15:$C$26,0))),IF(AND(LEN(SUBSTITUTE(SUBSTITUTE($E84,CHAR(10),""),CHAR(13),""))&lt;=1000,SUMPRODUCT(--ISNUMBER(FIND({"&lt;";"&gt;";"&amp;";"""";"'"},$E84)))=0,LEN(SUBSTITUTE(SUBSTITUTE($I84,CHAR(10),""),CHAR(13),""))&lt;=1000,SUMPRODUCT(--ISNUMBER(FIND({"&lt;";"&gt;";"&amp;";"""";"'"},$I84)))=0,LEN(SUBSTITUTE(SUBSTITUTE($J84,CHAR(10),""),CHAR(13),""))&lt;=300,SUMPRODUCT(--ISNUMBER(FIND({"&lt;";"&gt;";"&amp;";"""";"'"},$J84)))=0,OR($F84="",IF(ISNUMBER($F84),AND($F84=INT($F84),$F84&gt;=0,LEN(TEXT($F84,"0"))&lt;=12),FALSE)),OR($G84="",IF(ISNUMBER($G84),AND($G84=INT($G84),$G84&gt;=0,LEN(TEXT($G84,"0"))&lt;=12),FALSE))),"OK","NG"),"-")</f>
        <v>-</v>
      </c>
      <c r="P84" s="17" t="str">
        <f t="array" ref="P84">IF($D84&lt;=IF(INDEX($E$15:$E$26,MATCH(INDEX($C:$C,ROW()-$D84+1),$C$15:$C$26,0))=リスト!$O$9,5,INDEX($E$15:$E$26,MATCH(INDEX($C:$C,ROW()-$D84+1),$C$15:$C$26,0))),IF(AND(ISNUMBER($F84),ISNUMBER($G84)),IF(AND($F84&gt;=$G84,IF(INDEX($C:$C,ROW()-$D84+1)=$C$31,$G84&gt;=100000,TRUE)),"OK","NG"),"-"),"-")</f>
        <v>-</v>
      </c>
      <c r="Q84" s="17" t="str">
        <f t="array" ref="Q84">IF($D84&gt;IF(INDEX($E$15:$E$26,MATCH(INDEX($C:$C,ROW()-$D84+1),$C$15:$C$26,0))=リスト!$O$9,5,INDEX($E$15:$E$26,MATCH(INDEX($C:$C,ROW()-$D84+1),$C$15:$C$26,0))),IF(AND($E84="",$F84="",$G84="",$I84="",$J84=""),"OK","NG"),"-")</f>
        <v>OK</v>
      </c>
    </row>
    <row r="85" spans="3:17" ht="70.150000000000006" customHeight="1" x14ac:dyDescent="0.35">
      <c r="C85" s="84"/>
      <c r="D85" s="89">
        <v>5</v>
      </c>
      <c r="E85" s="85"/>
      <c r="F85" s="86"/>
      <c r="G85" s="87"/>
      <c r="H85" s="88">
        <f t="shared" si="2"/>
        <v>0</v>
      </c>
      <c r="I85" s="85"/>
      <c r="J85" s="38"/>
      <c r="M85" s="17" t="str">
        <f t="array" ref="M85">IF($D85&lt;=IF(INDEX($E$15:$E$26,MATCH(INDEX($C:$C,ROW()-$D85+1),$C$15:$C$26,0))=リスト!$O$9,5,INDEX($E$15:$E$26,MATCH(INDEX($C:$C,ROW()-$D85+1),$C$15:$C$26,0))),IF(AND($E85&lt;&gt;"",$F85&lt;&gt;"",$G85&lt;&gt;""),"OK","NG"),"-")</f>
        <v>-</v>
      </c>
      <c r="N85" s="17" t="str">
        <f t="array" ref="N85">IF(AND($D85&lt;=IF(INDEX($E$15:$E$26,MATCH(INDEX($C:$C,ROW()-$D85+1),$C$15:$C$26,0))=リスト!$O$9,5,INDEX($E$15:$E$26,MATCH(INDEX($C:$C,ROW()-$D85+1),$C$15:$C$26,0))),$G85&gt;0),IF(AND($I85&lt;&gt;"",$J85&lt;&gt;""),"OK","NG"),"-")</f>
        <v>-</v>
      </c>
      <c r="O85" s="17" t="str">
        <f t="array" ref="O85">IF($D85&lt;=IF(INDEX($E$15:$E$26,MATCH(INDEX($C:$C,ROW()-$D85+1),$C$15:$C$26,0))=リスト!$O$9,5,INDEX($E$15:$E$26,MATCH(INDEX($C:$C,ROW()-$D85+1),$C$15:$C$26,0))),IF(AND(LEN(SUBSTITUTE(SUBSTITUTE($E85,CHAR(10),""),CHAR(13),""))&lt;=1000,SUMPRODUCT(--ISNUMBER(FIND({"&lt;";"&gt;";"&amp;";"""";"'"},$E85)))=0,LEN(SUBSTITUTE(SUBSTITUTE($I85,CHAR(10),""),CHAR(13),""))&lt;=1000,SUMPRODUCT(--ISNUMBER(FIND({"&lt;";"&gt;";"&amp;";"""";"'"},$I85)))=0,LEN(SUBSTITUTE(SUBSTITUTE($J85,CHAR(10),""),CHAR(13),""))&lt;=300,SUMPRODUCT(--ISNUMBER(FIND({"&lt;";"&gt;";"&amp;";"""";"'"},$J85)))=0,OR($F85="",IF(ISNUMBER($F85),AND($F85=INT($F85),$F85&gt;=0,LEN(TEXT($F85,"0"))&lt;=12),FALSE)),OR($G85="",IF(ISNUMBER($G85),AND($G85=INT($G85),$G85&gt;=0,LEN(TEXT($G85,"0"))&lt;=12),FALSE))),"OK","NG"),"-")</f>
        <v>-</v>
      </c>
      <c r="P85" s="17" t="str">
        <f t="array" ref="P85">IF($D85&lt;=IF(INDEX($E$15:$E$26,MATCH(INDEX($C:$C,ROW()-$D85+1),$C$15:$C$26,0))=リスト!$O$9,5,INDEX($E$15:$E$26,MATCH(INDEX($C:$C,ROW()-$D85+1),$C$15:$C$26,0))),IF(AND(ISNUMBER($F85),ISNUMBER($G85)),IF(AND($F85&gt;=$G85,IF(INDEX($C:$C,ROW()-$D85+1)=$C$31,$G85&gt;=100000,TRUE)),"OK","NG"),"-"),"-")</f>
        <v>-</v>
      </c>
      <c r="Q85" s="17" t="str">
        <f t="array" ref="Q85">IF($D85&gt;IF(INDEX($E$15:$E$26,MATCH(INDEX($C:$C,ROW()-$D85+1),$C$15:$C$26,0))=リスト!$O$9,5,INDEX($E$15:$E$26,MATCH(INDEX($C:$C,ROW()-$D85+1),$C$15:$C$26,0))),IF(AND($E85="",$F85="",$G85="",$I85="",$J85=""),"OK","NG"),"-")</f>
        <v>OK</v>
      </c>
    </row>
    <row r="86" spans="3:17" ht="70.150000000000006" customHeight="1" x14ac:dyDescent="0.35">
      <c r="C86" s="73" t="s">
        <v>144</v>
      </c>
      <c r="D86" s="89">
        <v>1</v>
      </c>
      <c r="E86" s="75"/>
      <c r="F86" s="76"/>
      <c r="G86" s="77"/>
      <c r="H86" s="78">
        <f t="shared" si="2"/>
        <v>0</v>
      </c>
      <c r="I86" s="75"/>
      <c r="J86" s="35"/>
      <c r="M86" s="17" t="str">
        <f t="array" ref="M86">IF($D86&lt;=IF(INDEX($E$15:$E$26,MATCH(INDEX($C:$C,ROW()-$D86+1),$C$15:$C$26,0))=リスト!$O$9,5,INDEX($E$15:$E$26,MATCH(INDEX($C:$C,ROW()-$D86+1),$C$15:$C$26,0))),IF(AND($E86&lt;&gt;"",$F86&lt;&gt;"",$G86&lt;&gt;""),"OK","NG"),"-")</f>
        <v>-</v>
      </c>
      <c r="N86" s="17" t="str">
        <f t="array" ref="N86">IF(AND($D86&lt;=IF(INDEX($E$15:$E$26,MATCH(INDEX($C:$C,ROW()-$D86+1),$C$15:$C$26,0))=リスト!$O$9,5,INDEX($E$15:$E$26,MATCH(INDEX($C:$C,ROW()-$D86+1),$C$15:$C$26,0))),$G86&gt;0),IF(AND($I86&lt;&gt;"",$J86&lt;&gt;""),"OK","NG"),"-")</f>
        <v>-</v>
      </c>
      <c r="O86" s="17" t="str">
        <f t="array" ref="O86">IF($D86&lt;=IF(INDEX($E$15:$E$26,MATCH(INDEX($C:$C,ROW()-$D86+1),$C$15:$C$26,0))=リスト!$O$9,5,INDEX($E$15:$E$26,MATCH(INDEX($C:$C,ROW()-$D86+1),$C$15:$C$26,0))),IF(AND(LEN(SUBSTITUTE(SUBSTITUTE($E86,CHAR(10),""),CHAR(13),""))&lt;=1000,SUMPRODUCT(--ISNUMBER(FIND({"&lt;";"&gt;";"&amp;";"""";"'"},$E86)))=0,LEN(SUBSTITUTE(SUBSTITUTE($I86,CHAR(10),""),CHAR(13),""))&lt;=1000,SUMPRODUCT(--ISNUMBER(FIND({"&lt;";"&gt;";"&amp;";"""";"'"},$I86)))=0,LEN(SUBSTITUTE(SUBSTITUTE($J86,CHAR(10),""),CHAR(13),""))&lt;=300,SUMPRODUCT(--ISNUMBER(FIND({"&lt;";"&gt;";"&amp;";"""";"'"},$J86)))=0,OR($F86="",IF(ISNUMBER($F86),AND($F86=INT($F86),$F86&gt;=0,LEN(TEXT($F86,"0"))&lt;=12),FALSE)),OR($G86="",IF(ISNUMBER($G86),AND($G86=INT($G86),$G86&gt;=0,LEN(TEXT($G86,"0"))&lt;=12),FALSE))),"OK","NG"),"-")</f>
        <v>-</v>
      </c>
      <c r="P86" s="17" t="str">
        <f t="array" ref="P86">IF($D86&lt;=IF(INDEX($E$15:$E$26,MATCH(INDEX($C:$C,ROW()-$D86+1),$C$15:$C$26,0))=リスト!$O$9,5,INDEX($E$15:$E$26,MATCH(INDEX($C:$C,ROW()-$D86+1),$C$15:$C$26,0))),IF(AND(ISNUMBER($F86),ISNUMBER($G86)),IF(AND($F86&gt;=$G86,IF(INDEX($C:$C,ROW()-$D86+1)=$C$31,$G86&gt;=100000,TRUE)),"OK","NG"),"-"),"-")</f>
        <v>-</v>
      </c>
      <c r="Q86" s="17" t="str">
        <f t="array" ref="Q86">IF($D86&gt;IF(INDEX($E$15:$E$26,MATCH(INDEX($C:$C,ROW()-$D86+1),$C$15:$C$26,0))=リスト!$O$9,5,INDEX($E$15:$E$26,MATCH(INDEX($C:$C,ROW()-$D86+1),$C$15:$C$26,0))),IF(AND($E86="",$F86="",$G86="",$I86="",$J86=""),"OK","NG"),"-")</f>
        <v>OK</v>
      </c>
    </row>
    <row r="87" spans="3:17" ht="70.150000000000006" customHeight="1" x14ac:dyDescent="0.35">
      <c r="C87" s="90" t="s">
        <v>174</v>
      </c>
      <c r="D87" s="89">
        <v>2</v>
      </c>
      <c r="E87" s="80"/>
      <c r="F87" s="81"/>
      <c r="G87" s="82"/>
      <c r="H87" s="83">
        <f t="shared" si="2"/>
        <v>0</v>
      </c>
      <c r="I87" s="80"/>
      <c r="J87" s="91"/>
      <c r="M87" s="17" t="str">
        <f t="array" ref="M87">IF($D87&lt;=IF(INDEX($E$15:$E$26,MATCH(INDEX($C:$C,ROW()-$D87+1),$C$15:$C$26,0))=リスト!$O$9,5,INDEX($E$15:$E$26,MATCH(INDEX($C:$C,ROW()-$D87+1),$C$15:$C$26,0))),IF(AND($E87&lt;&gt;"",$F87&lt;&gt;"",$G87&lt;&gt;""),"OK","NG"),"-")</f>
        <v>-</v>
      </c>
      <c r="N87" s="17" t="str">
        <f t="array" ref="N87">IF(AND($D87&lt;=IF(INDEX($E$15:$E$26,MATCH(INDEX($C:$C,ROW()-$D87+1),$C$15:$C$26,0))=リスト!$O$9,5,INDEX($E$15:$E$26,MATCH(INDEX($C:$C,ROW()-$D87+1),$C$15:$C$26,0))),$G87&gt;0),IF(AND($I87&lt;&gt;"",$J87&lt;&gt;""),"OK","NG"),"-")</f>
        <v>-</v>
      </c>
      <c r="O87" s="17" t="str">
        <f t="array" ref="O87">IF($D87&lt;=IF(INDEX($E$15:$E$26,MATCH(INDEX($C:$C,ROW()-$D87+1),$C$15:$C$26,0))=リスト!$O$9,5,INDEX($E$15:$E$26,MATCH(INDEX($C:$C,ROW()-$D87+1),$C$15:$C$26,0))),IF(AND(LEN(SUBSTITUTE(SUBSTITUTE($E87,CHAR(10),""),CHAR(13),""))&lt;=1000,SUMPRODUCT(--ISNUMBER(FIND({"&lt;";"&gt;";"&amp;";"""";"'"},$E87)))=0,LEN(SUBSTITUTE(SUBSTITUTE($I87,CHAR(10),""),CHAR(13),""))&lt;=1000,SUMPRODUCT(--ISNUMBER(FIND({"&lt;";"&gt;";"&amp;";"""";"'"},$I87)))=0,LEN(SUBSTITUTE(SUBSTITUTE($J87,CHAR(10),""),CHAR(13),""))&lt;=300,SUMPRODUCT(--ISNUMBER(FIND({"&lt;";"&gt;";"&amp;";"""";"'"},$J87)))=0,OR($F87="",IF(ISNUMBER($F87),AND($F87=INT($F87),$F87&gt;=0,LEN(TEXT($F87,"0"))&lt;=12),FALSE)),OR($G87="",IF(ISNUMBER($G87),AND($G87=INT($G87),$G87&gt;=0,LEN(TEXT($G87,"0"))&lt;=12),FALSE))),"OK","NG"),"-")</f>
        <v>-</v>
      </c>
      <c r="P87" s="17" t="str">
        <f t="array" ref="P87">IF($D87&lt;=IF(INDEX($E$15:$E$26,MATCH(INDEX($C:$C,ROW()-$D87+1),$C$15:$C$26,0))=リスト!$O$9,5,INDEX($E$15:$E$26,MATCH(INDEX($C:$C,ROW()-$D87+1),$C$15:$C$26,0))),IF(AND(ISNUMBER($F87),ISNUMBER($G87)),IF(AND($F87&gt;=$G87,IF(INDEX($C:$C,ROW()-$D87+1)=$C$31,$G87&gt;=100000,TRUE)),"OK","NG"),"-"),"-")</f>
        <v>-</v>
      </c>
      <c r="Q87" s="17" t="str">
        <f t="array" ref="Q87">IF($D87&gt;IF(INDEX($E$15:$E$26,MATCH(INDEX($C:$C,ROW()-$D87+1),$C$15:$C$26,0))=リスト!$O$9,5,INDEX($E$15:$E$26,MATCH(INDEX($C:$C,ROW()-$D87+1),$C$15:$C$26,0))),IF(AND($E87="",$F87="",$G87="",$I87="",$J87=""),"OK","NG"),"-")</f>
        <v>OK</v>
      </c>
    </row>
    <row r="88" spans="3:17" ht="70.150000000000006" customHeight="1" x14ac:dyDescent="0.35">
      <c r="C88" s="79"/>
      <c r="D88" s="89">
        <v>3</v>
      </c>
      <c r="E88" s="80"/>
      <c r="F88" s="81"/>
      <c r="G88" s="82"/>
      <c r="H88" s="83">
        <f t="shared" si="2"/>
        <v>0</v>
      </c>
      <c r="I88" s="80"/>
      <c r="J88" s="91"/>
      <c r="M88" s="17" t="str">
        <f t="array" ref="M88">IF($D88&lt;=IF(INDEX($E$15:$E$26,MATCH(INDEX($C:$C,ROW()-$D88+1),$C$15:$C$26,0))=リスト!$O$9,5,INDEX($E$15:$E$26,MATCH(INDEX($C:$C,ROW()-$D88+1),$C$15:$C$26,0))),IF(AND($E88&lt;&gt;"",$F88&lt;&gt;"",$G88&lt;&gt;""),"OK","NG"),"-")</f>
        <v>-</v>
      </c>
      <c r="N88" s="17" t="str">
        <f t="array" ref="N88">IF(AND($D88&lt;=IF(INDEX($E$15:$E$26,MATCH(INDEX($C:$C,ROW()-$D88+1),$C$15:$C$26,0))=リスト!$O$9,5,INDEX($E$15:$E$26,MATCH(INDEX($C:$C,ROW()-$D88+1),$C$15:$C$26,0))),$G88&gt;0),IF(AND($I88&lt;&gt;"",$J88&lt;&gt;""),"OK","NG"),"-")</f>
        <v>-</v>
      </c>
      <c r="O88" s="17" t="str">
        <f t="array" ref="O88">IF($D88&lt;=IF(INDEX($E$15:$E$26,MATCH(INDEX($C:$C,ROW()-$D88+1),$C$15:$C$26,0))=リスト!$O$9,5,INDEX($E$15:$E$26,MATCH(INDEX($C:$C,ROW()-$D88+1),$C$15:$C$26,0))),IF(AND(LEN(SUBSTITUTE(SUBSTITUTE($E88,CHAR(10),""),CHAR(13),""))&lt;=1000,SUMPRODUCT(--ISNUMBER(FIND({"&lt;";"&gt;";"&amp;";"""";"'"},$E88)))=0,LEN(SUBSTITUTE(SUBSTITUTE($I88,CHAR(10),""),CHAR(13),""))&lt;=1000,SUMPRODUCT(--ISNUMBER(FIND({"&lt;";"&gt;";"&amp;";"""";"'"},$I88)))=0,LEN(SUBSTITUTE(SUBSTITUTE($J88,CHAR(10),""),CHAR(13),""))&lt;=300,SUMPRODUCT(--ISNUMBER(FIND({"&lt;";"&gt;";"&amp;";"""";"'"},$J88)))=0,OR($F88="",IF(ISNUMBER($F88),AND($F88=INT($F88),$F88&gt;=0,LEN(TEXT($F88,"0"))&lt;=12),FALSE)),OR($G88="",IF(ISNUMBER($G88),AND($G88=INT($G88),$G88&gt;=0,LEN(TEXT($G88,"0"))&lt;=12),FALSE))),"OK","NG"),"-")</f>
        <v>-</v>
      </c>
      <c r="P88" s="17" t="str">
        <f t="array" ref="P88">IF($D88&lt;=IF(INDEX($E$15:$E$26,MATCH(INDEX($C:$C,ROW()-$D88+1),$C$15:$C$26,0))=リスト!$O$9,5,INDEX($E$15:$E$26,MATCH(INDEX($C:$C,ROW()-$D88+1),$C$15:$C$26,0))),IF(AND(ISNUMBER($F88),ISNUMBER($G88)),IF(AND($F88&gt;=$G88,IF(INDEX($C:$C,ROW()-$D88+1)=$C$31,$G88&gt;=100000,TRUE)),"OK","NG"),"-"),"-")</f>
        <v>-</v>
      </c>
      <c r="Q88" s="17" t="str">
        <f t="array" ref="Q88">IF($D88&gt;IF(INDEX($E$15:$E$26,MATCH(INDEX($C:$C,ROW()-$D88+1),$C$15:$C$26,0))=リスト!$O$9,5,INDEX($E$15:$E$26,MATCH(INDEX($C:$C,ROW()-$D88+1),$C$15:$C$26,0))),IF(AND($E88="",$F88="",$G88="",$I88="",$J88=""),"OK","NG"),"-")</f>
        <v>OK</v>
      </c>
    </row>
    <row r="89" spans="3:17" ht="70.150000000000006" customHeight="1" x14ac:dyDescent="0.35">
      <c r="C89" s="79"/>
      <c r="D89" s="89">
        <v>4</v>
      </c>
      <c r="E89" s="80"/>
      <c r="F89" s="81"/>
      <c r="G89" s="82"/>
      <c r="H89" s="83">
        <f t="shared" si="2"/>
        <v>0</v>
      </c>
      <c r="I89" s="80"/>
      <c r="J89" s="91"/>
      <c r="M89" s="17" t="str">
        <f t="array" ref="M89">IF($D89&lt;=IF(INDEX($E$15:$E$26,MATCH(INDEX($C:$C,ROW()-$D89+1),$C$15:$C$26,0))=リスト!$O$9,5,INDEX($E$15:$E$26,MATCH(INDEX($C:$C,ROW()-$D89+1),$C$15:$C$26,0))),IF(AND($E89&lt;&gt;"",$F89&lt;&gt;"",$G89&lt;&gt;""),"OK","NG"),"-")</f>
        <v>-</v>
      </c>
      <c r="N89" s="17" t="str">
        <f t="array" ref="N89">IF(AND($D89&lt;=IF(INDEX($E$15:$E$26,MATCH(INDEX($C:$C,ROW()-$D89+1),$C$15:$C$26,0))=リスト!$O$9,5,INDEX($E$15:$E$26,MATCH(INDEX($C:$C,ROW()-$D89+1),$C$15:$C$26,0))),$G89&gt;0),IF(AND($I89&lt;&gt;"",$J89&lt;&gt;""),"OK","NG"),"-")</f>
        <v>-</v>
      </c>
      <c r="O89" s="17" t="str">
        <f t="array" ref="O89">IF($D89&lt;=IF(INDEX($E$15:$E$26,MATCH(INDEX($C:$C,ROW()-$D89+1),$C$15:$C$26,0))=リスト!$O$9,5,INDEX($E$15:$E$26,MATCH(INDEX($C:$C,ROW()-$D89+1),$C$15:$C$26,0))),IF(AND(LEN(SUBSTITUTE(SUBSTITUTE($E89,CHAR(10),""),CHAR(13),""))&lt;=1000,SUMPRODUCT(--ISNUMBER(FIND({"&lt;";"&gt;";"&amp;";"""";"'"},$E89)))=0,LEN(SUBSTITUTE(SUBSTITUTE($I89,CHAR(10),""),CHAR(13),""))&lt;=1000,SUMPRODUCT(--ISNUMBER(FIND({"&lt;";"&gt;";"&amp;";"""";"'"},$I89)))=0,LEN(SUBSTITUTE(SUBSTITUTE($J89,CHAR(10),""),CHAR(13),""))&lt;=300,SUMPRODUCT(--ISNUMBER(FIND({"&lt;";"&gt;";"&amp;";"""";"'"},$J89)))=0,OR($F89="",IF(ISNUMBER($F89),AND($F89=INT($F89),$F89&gt;=0,LEN(TEXT($F89,"0"))&lt;=12),FALSE)),OR($G89="",IF(ISNUMBER($G89),AND($G89=INT($G89),$G89&gt;=0,LEN(TEXT($G89,"0"))&lt;=12),FALSE))),"OK","NG"),"-")</f>
        <v>-</v>
      </c>
      <c r="P89" s="17" t="str">
        <f t="array" ref="P89">IF($D89&lt;=IF(INDEX($E$15:$E$26,MATCH(INDEX($C:$C,ROW()-$D89+1),$C$15:$C$26,0))=リスト!$O$9,5,INDEX($E$15:$E$26,MATCH(INDEX($C:$C,ROW()-$D89+1),$C$15:$C$26,0))),IF(AND(ISNUMBER($F89),ISNUMBER($G89)),IF(AND($F89&gt;=$G89,IF(INDEX($C:$C,ROW()-$D89+1)=$C$31,$G89&gt;=100000,TRUE)),"OK","NG"),"-"),"-")</f>
        <v>-</v>
      </c>
      <c r="Q89" s="17" t="str">
        <f t="array" ref="Q89">IF($D89&gt;IF(INDEX($E$15:$E$26,MATCH(INDEX($C:$C,ROW()-$D89+1),$C$15:$C$26,0))=リスト!$O$9,5,INDEX($E$15:$E$26,MATCH(INDEX($C:$C,ROW()-$D89+1),$C$15:$C$26,0))),IF(AND($E89="",$F89="",$G89="",$I89="",$J89=""),"OK","NG"),"-")</f>
        <v>OK</v>
      </c>
    </row>
    <row r="90" spans="3:17" ht="70.150000000000006" customHeight="1" x14ac:dyDescent="0.35">
      <c r="C90" s="84"/>
      <c r="D90" s="89">
        <v>5</v>
      </c>
      <c r="E90" s="85"/>
      <c r="F90" s="86"/>
      <c r="G90" s="87"/>
      <c r="H90" s="88">
        <f t="shared" si="2"/>
        <v>0</v>
      </c>
      <c r="I90" s="85"/>
      <c r="J90" s="38"/>
      <c r="M90" s="17" t="str">
        <f t="array" ref="M90">IF($D90&lt;=IF(INDEX($E$15:$E$26,MATCH(INDEX($C:$C,ROW()-$D90+1),$C$15:$C$26,0))=リスト!$O$9,5,INDEX($E$15:$E$26,MATCH(INDEX($C:$C,ROW()-$D90+1),$C$15:$C$26,0))),IF(AND($E90&lt;&gt;"",$F90&lt;&gt;"",$G90&lt;&gt;""),"OK","NG"),"-")</f>
        <v>-</v>
      </c>
      <c r="N90" s="17" t="str">
        <f t="array" ref="N90">IF(AND($D90&lt;=IF(INDEX($E$15:$E$26,MATCH(INDEX($C:$C,ROW()-$D90+1),$C$15:$C$26,0))=リスト!$O$9,5,INDEX($E$15:$E$26,MATCH(INDEX($C:$C,ROW()-$D90+1),$C$15:$C$26,0))),$G90&gt;0),IF(AND($I90&lt;&gt;"",$J90&lt;&gt;""),"OK","NG"),"-")</f>
        <v>-</v>
      </c>
      <c r="O90" s="17" t="str">
        <f t="array" ref="O90">IF($D90&lt;=IF(INDEX($E$15:$E$26,MATCH(INDEX($C:$C,ROW()-$D90+1),$C$15:$C$26,0))=リスト!$O$9,5,INDEX($E$15:$E$26,MATCH(INDEX($C:$C,ROW()-$D90+1),$C$15:$C$26,0))),IF(AND(LEN(SUBSTITUTE(SUBSTITUTE($E90,CHAR(10),""),CHAR(13),""))&lt;=1000,SUMPRODUCT(--ISNUMBER(FIND({"&lt;";"&gt;";"&amp;";"""";"'"},$E90)))=0,LEN(SUBSTITUTE(SUBSTITUTE($I90,CHAR(10),""),CHAR(13),""))&lt;=1000,SUMPRODUCT(--ISNUMBER(FIND({"&lt;";"&gt;";"&amp;";"""";"'"},$I90)))=0,LEN(SUBSTITUTE(SUBSTITUTE($J90,CHAR(10),""),CHAR(13),""))&lt;=300,SUMPRODUCT(--ISNUMBER(FIND({"&lt;";"&gt;";"&amp;";"""";"'"},$J90)))=0,OR($F90="",IF(ISNUMBER($F90),AND($F90=INT($F90),$F90&gt;=0,LEN(TEXT($F90,"0"))&lt;=12),FALSE)),OR($G90="",IF(ISNUMBER($G90),AND($G90=INT($G90),$G90&gt;=0,LEN(TEXT($G90,"0"))&lt;=12),FALSE))),"OK","NG"),"-")</f>
        <v>-</v>
      </c>
      <c r="P90" s="17" t="str">
        <f t="array" ref="P90">IF($D90&lt;=IF(INDEX($E$15:$E$26,MATCH(INDEX($C:$C,ROW()-$D90+1),$C$15:$C$26,0))=リスト!$O$9,5,INDEX($E$15:$E$26,MATCH(INDEX($C:$C,ROW()-$D90+1),$C$15:$C$26,0))),IF(AND(ISNUMBER($F90),ISNUMBER($G90)),IF(AND($F90&gt;=$G90,IF(INDEX($C:$C,ROW()-$D90+1)=$C$31,$G90&gt;=100000,TRUE)),"OK","NG"),"-"),"-")</f>
        <v>-</v>
      </c>
      <c r="Q90" s="17" t="str">
        <f t="array" ref="Q90">IF($D90&gt;IF(INDEX($E$15:$E$26,MATCH(INDEX($C:$C,ROW()-$D90+1),$C$15:$C$26,0))=リスト!$O$9,5,INDEX($E$15:$E$26,MATCH(INDEX($C:$C,ROW()-$D90+1),$C$15:$C$26,0))),IF(AND($E90="",$F90="",$G90="",$I90="",$J90=""),"OK","NG"),"-")</f>
        <v>OK</v>
      </c>
    </row>
  </sheetData>
  <phoneticPr fontId="25"/>
  <conditionalFormatting sqref="E36:J40">
    <cfRule type="expression" dxfId="62" priority="59">
      <formula>OR($E$16=0,$E$16="")</formula>
    </cfRule>
  </conditionalFormatting>
  <conditionalFormatting sqref="E37:J40">
    <cfRule type="expression" dxfId="61" priority="58">
      <formula>$E$16=1</formula>
    </cfRule>
  </conditionalFormatting>
  <conditionalFormatting sqref="E38:J40">
    <cfRule type="expression" dxfId="60" priority="57">
      <formula>$E$16=2</formula>
    </cfRule>
  </conditionalFormatting>
  <conditionalFormatting sqref="E39:J40">
    <cfRule type="expression" dxfId="59" priority="56">
      <formula>$E$16=3</formula>
    </cfRule>
  </conditionalFormatting>
  <conditionalFormatting sqref="E40:J40">
    <cfRule type="expression" dxfId="58" priority="55">
      <formula>$E$16=4</formula>
    </cfRule>
  </conditionalFormatting>
  <conditionalFormatting sqref="E41:J45">
    <cfRule type="expression" dxfId="57" priority="54">
      <formula>OR($E$17=0,$E$17="")</formula>
    </cfRule>
  </conditionalFormatting>
  <conditionalFormatting sqref="E42:J45">
    <cfRule type="expression" dxfId="56" priority="53">
      <formula>$E$17=1</formula>
    </cfRule>
  </conditionalFormatting>
  <conditionalFormatting sqref="E43:J45">
    <cfRule type="expression" dxfId="55" priority="52">
      <formula>$E$17=2</formula>
    </cfRule>
  </conditionalFormatting>
  <conditionalFormatting sqref="E44:J45">
    <cfRule type="expression" dxfId="54" priority="51">
      <formula>$E$17=3</formula>
    </cfRule>
  </conditionalFormatting>
  <conditionalFormatting sqref="E45:J45">
    <cfRule type="expression" dxfId="53" priority="50">
      <formula>$E$17=4</formula>
    </cfRule>
  </conditionalFormatting>
  <conditionalFormatting sqref="E46:J50">
    <cfRule type="expression" dxfId="52" priority="49">
      <formula>OR($E$18=0,$E$18="")</formula>
    </cfRule>
  </conditionalFormatting>
  <conditionalFormatting sqref="E47:J50">
    <cfRule type="expression" dxfId="51" priority="48">
      <formula>$E$18=1</formula>
    </cfRule>
  </conditionalFormatting>
  <conditionalFormatting sqref="E48:J50">
    <cfRule type="expression" dxfId="50" priority="47">
      <formula>$E$18=2</formula>
    </cfRule>
  </conditionalFormatting>
  <conditionalFormatting sqref="E49:J50">
    <cfRule type="expression" dxfId="49" priority="46">
      <formula>$E$18=3</formula>
    </cfRule>
  </conditionalFormatting>
  <conditionalFormatting sqref="E50:J50">
    <cfRule type="expression" dxfId="48" priority="45">
      <formula>$E$18=4</formula>
    </cfRule>
  </conditionalFormatting>
  <conditionalFormatting sqref="E51:J55">
    <cfRule type="expression" dxfId="47" priority="44">
      <formula>OR($E$19=0,$E$19="")</formula>
    </cfRule>
  </conditionalFormatting>
  <conditionalFormatting sqref="E52:J55">
    <cfRule type="expression" dxfId="46" priority="43">
      <formula>$E$19=1</formula>
    </cfRule>
  </conditionalFormatting>
  <conditionalFormatting sqref="E53:J55">
    <cfRule type="expression" dxfId="45" priority="42">
      <formula>$E$19=2</formula>
    </cfRule>
  </conditionalFormatting>
  <conditionalFormatting sqref="E54:J55">
    <cfRule type="expression" dxfId="44" priority="41">
      <formula>$E$19=3</formula>
    </cfRule>
  </conditionalFormatting>
  <conditionalFormatting sqref="E55:J55">
    <cfRule type="expression" dxfId="43" priority="40">
      <formula>$E$19=4</formula>
    </cfRule>
  </conditionalFormatting>
  <conditionalFormatting sqref="E56:J60">
    <cfRule type="expression" dxfId="42" priority="39">
      <formula>OR($E$20=0,$E$20="")</formula>
    </cfRule>
  </conditionalFormatting>
  <conditionalFormatting sqref="E57:J60">
    <cfRule type="expression" dxfId="41" priority="38">
      <formula>$E$20=1</formula>
    </cfRule>
  </conditionalFormatting>
  <conditionalFormatting sqref="E58:J60">
    <cfRule type="expression" dxfId="40" priority="37">
      <formula>$E$20=2</formula>
    </cfRule>
  </conditionalFormatting>
  <conditionalFormatting sqref="E59:J60">
    <cfRule type="expression" dxfId="39" priority="36">
      <formula>$E$20=3</formula>
    </cfRule>
  </conditionalFormatting>
  <conditionalFormatting sqref="E60:J60">
    <cfRule type="expression" dxfId="38" priority="35">
      <formula>$E$20=4</formula>
    </cfRule>
  </conditionalFormatting>
  <conditionalFormatting sqref="E61:J65">
    <cfRule type="expression" dxfId="37" priority="34">
      <formula>OR($E$21=0,$E$21="")</formula>
    </cfRule>
  </conditionalFormatting>
  <conditionalFormatting sqref="E62:J65">
    <cfRule type="expression" dxfId="36" priority="33">
      <formula>$E$21=1</formula>
    </cfRule>
  </conditionalFormatting>
  <conditionalFormatting sqref="E63:J65">
    <cfRule type="expression" dxfId="35" priority="32">
      <formula>$E$21=2</formula>
    </cfRule>
  </conditionalFormatting>
  <conditionalFormatting sqref="E64:J65">
    <cfRule type="expression" dxfId="34" priority="31">
      <formula>$E$21=3</formula>
    </cfRule>
  </conditionalFormatting>
  <conditionalFormatting sqref="E65:J65">
    <cfRule type="expression" dxfId="33" priority="30">
      <formula>$E$21=4</formula>
    </cfRule>
  </conditionalFormatting>
  <conditionalFormatting sqref="E66:J70">
    <cfRule type="expression" dxfId="32" priority="29">
      <formula>OR($E$22=0,$E$22="")</formula>
    </cfRule>
  </conditionalFormatting>
  <conditionalFormatting sqref="E67:J70">
    <cfRule type="expression" dxfId="31" priority="28">
      <formula>$E$22=1</formula>
    </cfRule>
  </conditionalFormatting>
  <conditionalFormatting sqref="E68:J70">
    <cfRule type="expression" dxfId="30" priority="27">
      <formula>$E$22=2</formula>
    </cfRule>
  </conditionalFormatting>
  <conditionalFormatting sqref="E69:J70">
    <cfRule type="expression" dxfId="29" priority="26">
      <formula>$E$22=3</formula>
    </cfRule>
  </conditionalFormatting>
  <conditionalFormatting sqref="E70:J70">
    <cfRule type="expression" dxfId="28" priority="25">
      <formula>$E$22=4</formula>
    </cfRule>
  </conditionalFormatting>
  <conditionalFormatting sqref="E71:J75">
    <cfRule type="expression" dxfId="27" priority="24">
      <formula>OR($E$23=0,$E$23="")</formula>
    </cfRule>
  </conditionalFormatting>
  <conditionalFormatting sqref="E72:J75">
    <cfRule type="expression" dxfId="26" priority="23">
      <formula>$E$23=1</formula>
    </cfRule>
  </conditionalFormatting>
  <conditionalFormatting sqref="E73:J75">
    <cfRule type="expression" dxfId="25" priority="22">
      <formula>$E$23=2</formula>
    </cfRule>
  </conditionalFormatting>
  <conditionalFormatting sqref="E74:J75">
    <cfRule type="expression" dxfId="24" priority="21">
      <formula>$E$23=3</formula>
    </cfRule>
  </conditionalFormatting>
  <conditionalFormatting sqref="E75:J75">
    <cfRule type="expression" dxfId="23" priority="20">
      <formula>$E$23=4</formula>
    </cfRule>
  </conditionalFormatting>
  <conditionalFormatting sqref="E76:J80">
    <cfRule type="expression" dxfId="22" priority="19">
      <formula>OR($E$24=0,$E$24="")</formula>
    </cfRule>
  </conditionalFormatting>
  <conditionalFormatting sqref="E77:J80">
    <cfRule type="expression" dxfId="21" priority="18">
      <formula>$E$24=1</formula>
    </cfRule>
  </conditionalFormatting>
  <conditionalFormatting sqref="E78:J80">
    <cfRule type="expression" dxfId="20" priority="17">
      <formula>$E$24=2</formula>
    </cfRule>
  </conditionalFormatting>
  <conditionalFormatting sqref="E79:J80">
    <cfRule type="expression" dxfId="19" priority="16">
      <formula>$E$24=3</formula>
    </cfRule>
  </conditionalFormatting>
  <conditionalFormatting sqref="E80:J80">
    <cfRule type="expression" dxfId="18" priority="15">
      <formula>$E$24=4</formula>
    </cfRule>
  </conditionalFormatting>
  <conditionalFormatting sqref="E80:J90">
    <cfRule type="expression" dxfId="17" priority="65">
      <formula>$E$26=4</formula>
    </cfRule>
  </conditionalFormatting>
  <conditionalFormatting sqref="E81:J85">
    <cfRule type="expression" dxfId="16" priority="14">
      <formula>OR($E$25=0,$E$25="")</formula>
    </cfRule>
  </conditionalFormatting>
  <conditionalFormatting sqref="E82:J85">
    <cfRule type="expression" dxfId="15" priority="13">
      <formula>$E$25=1</formula>
    </cfRule>
  </conditionalFormatting>
  <conditionalFormatting sqref="E83:J85">
    <cfRule type="expression" dxfId="14" priority="12">
      <formula>$E$25=2</formula>
    </cfRule>
  </conditionalFormatting>
  <conditionalFormatting sqref="E84:J85">
    <cfRule type="expression" dxfId="13" priority="11">
      <formula>$E$25=3</formula>
    </cfRule>
  </conditionalFormatting>
  <conditionalFormatting sqref="E85:J85">
    <cfRule type="expression" dxfId="12" priority="10">
      <formula>$E$25=4</formula>
    </cfRule>
  </conditionalFormatting>
  <conditionalFormatting sqref="E86:J90">
    <cfRule type="expression" dxfId="11" priority="66">
      <formula>OR($E$26=0,$E$26="")</formula>
    </cfRule>
  </conditionalFormatting>
  <conditionalFormatting sqref="E87:J90">
    <cfRule type="expression" dxfId="10" priority="67">
      <formula>$E$26=1</formula>
    </cfRule>
  </conditionalFormatting>
  <conditionalFormatting sqref="E88:J90">
    <cfRule type="expression" dxfId="9" priority="68">
      <formula>$E$26=2</formula>
    </cfRule>
  </conditionalFormatting>
  <conditionalFormatting sqref="E89:J90">
    <cfRule type="expression" dxfId="8" priority="69">
      <formula>$E$26=3</formula>
    </cfRule>
  </conditionalFormatting>
  <conditionalFormatting sqref="E31:K35">
    <cfRule type="expression" dxfId="7" priority="64">
      <formula>OR($E$15=0,$E$15="")</formula>
    </cfRule>
  </conditionalFormatting>
  <conditionalFormatting sqref="E32:K35">
    <cfRule type="expression" dxfId="6" priority="63">
      <formula>$E$15=1</formula>
    </cfRule>
  </conditionalFormatting>
  <conditionalFormatting sqref="E33:K35">
    <cfRule type="expression" dxfId="5" priority="62">
      <formula>$E$15=2</formula>
    </cfRule>
  </conditionalFormatting>
  <conditionalFormatting sqref="E34:K35">
    <cfRule type="expression" dxfId="4" priority="61">
      <formula>$E$15=3</formula>
    </cfRule>
  </conditionalFormatting>
  <conditionalFormatting sqref="E35:K35">
    <cfRule type="expression" dxfId="3" priority="60">
      <formula>$E$15=4</formula>
    </cfRule>
  </conditionalFormatting>
  <conditionalFormatting sqref="K7">
    <cfRule type="expression" dxfId="2" priority="9">
      <formula>$K$7="NG"</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2:P30"/>
  <sheetViews>
    <sheetView zoomScale="70" zoomScaleNormal="70" workbookViewId="0"/>
  </sheetViews>
  <sheetFormatPr defaultColWidth="8.85546875" defaultRowHeight="22" x14ac:dyDescent="0.35"/>
  <cols>
    <col min="1" max="1" width="2.35546875" style="15" customWidth="1"/>
    <col min="2" max="2" width="35.640625" style="15" customWidth="1"/>
    <col min="3" max="3" width="25.640625" style="15" customWidth="1"/>
    <col min="4" max="4" width="50.640625" style="15" customWidth="1"/>
    <col min="5" max="5" width="9.5703125" style="15" customWidth="1"/>
    <col min="6" max="6" width="35.640625" style="15" customWidth="1"/>
    <col min="7" max="7" width="25.640625" style="15" customWidth="1"/>
    <col min="8" max="8" width="50.640625" style="15" customWidth="1"/>
    <col min="9" max="9" width="2.35546875" style="15" customWidth="1"/>
    <col min="10" max="10" width="43.35546875" style="15" customWidth="1"/>
    <col min="11" max="11" width="2.35546875" style="15" customWidth="1"/>
    <col min="12" max="16384" width="8.85546875" style="17"/>
  </cols>
  <sheetData>
    <row r="2" spans="1:16" s="15" customFormat="1" ht="30" customHeight="1" x14ac:dyDescent="0.35">
      <c r="B2" s="18" t="s">
        <v>175</v>
      </c>
      <c r="C2" s="19"/>
      <c r="D2" s="20"/>
      <c r="F2" s="21" t="s">
        <v>764</v>
      </c>
      <c r="G2" s="22"/>
      <c r="H2" s="23"/>
      <c r="J2" s="43" t="s">
        <v>118</v>
      </c>
      <c r="L2" s="17"/>
      <c r="M2" s="17"/>
      <c r="N2" s="17"/>
      <c r="O2" s="17"/>
    </row>
    <row r="3" spans="1:16" ht="30" customHeight="1" x14ac:dyDescent="0.35">
      <c r="B3" s="24" t="s">
        <v>176</v>
      </c>
      <c r="C3" s="25" t="s">
        <v>177</v>
      </c>
      <c r="D3" s="24" t="s">
        <v>178</v>
      </c>
      <c r="F3" s="24" t="s">
        <v>176</v>
      </c>
      <c r="G3" s="25" t="s">
        <v>177</v>
      </c>
      <c r="H3" s="24" t="s">
        <v>178</v>
      </c>
      <c r="J3" s="44" t="str">
        <f>IF(COUNTIF(L4:P8,"NG")&gt;0,"NG","OK")</f>
        <v>OK</v>
      </c>
      <c r="L3" s="17" t="s">
        <v>107</v>
      </c>
      <c r="N3" s="17" t="s">
        <v>108</v>
      </c>
      <c r="P3" s="17" t="s">
        <v>132</v>
      </c>
    </row>
    <row r="4" spans="1:16" ht="56.25" customHeight="1" x14ac:dyDescent="0.35">
      <c r="B4" s="26" t="s">
        <v>179</v>
      </c>
      <c r="C4" s="27">
        <v>3500004</v>
      </c>
      <c r="D4" s="28"/>
      <c r="F4" s="26" t="s">
        <v>179</v>
      </c>
      <c r="G4" s="29">
        <v>2999996</v>
      </c>
      <c r="H4" s="30"/>
      <c r="J4" s="45" t="str">
        <f>IF($J$3="NG","※「はじめに」シートの3.②.❸をご確認の上、入力内容に誤りがないかをご確認ください。","")</f>
        <v/>
      </c>
      <c r="L4" s="17" t="str">
        <f>IF(C4="","NG","OK")</f>
        <v>OK</v>
      </c>
      <c r="M4" s="17" t="str">
        <f>IF(G4="","NG","OK")</f>
        <v>OK</v>
      </c>
      <c r="N4" s="17" t="str">
        <f>IF(OR($C4="",IF(ISNUMBER($C4),AND($C4=INT($C4),$C4&gt;=0,LEN(TEXT($C4,"0"))&lt;=12),FALSE)),"OK","NG")</f>
        <v>OK</v>
      </c>
      <c r="O4" s="17" t="str">
        <f>IF(OR($G4="",IF(ISNUMBER($G4),AND($G4=INT($G4),$G4&gt;=0,LEN(TEXT($G4,"0"))&lt;=12),FALSE)),"OK","NG")</f>
        <v>OK</v>
      </c>
      <c r="P4" s="17" t="str">
        <f>IF($C$5=【解説・入力例】補助対象予定経費!$H$27,"OK","NG")</f>
        <v>OK</v>
      </c>
    </row>
    <row r="5" spans="1:16" ht="56.25" customHeight="1" x14ac:dyDescent="0.35">
      <c r="B5" s="31" t="s">
        <v>181</v>
      </c>
      <c r="C5" s="32">
        <f>G7</f>
        <v>9999996</v>
      </c>
      <c r="D5" s="33"/>
      <c r="F5" s="26" t="s">
        <v>182</v>
      </c>
      <c r="G5" s="34">
        <v>7000000</v>
      </c>
      <c r="H5" s="35" t="s">
        <v>229</v>
      </c>
      <c r="L5" s="17" t="s">
        <v>111</v>
      </c>
      <c r="M5" s="17" t="str">
        <f>IF(OR(G5="",G5=0),"OK",IF(H5="","NG","OK"))</f>
        <v>OK</v>
      </c>
      <c r="N5" s="17" t="str">
        <f>IF(OR($C5="",IF(ISNUMBER($C5),AND($C5=INT($C5),$C5&gt;=0,LEN(TEXT($C5,"0"))&lt;=12),FALSE)),"OK","NG")</f>
        <v>OK</v>
      </c>
      <c r="O5" s="17" t="str">
        <f t="array" ref="O5">IF(AND(OR($G5="",IF(ISNUMBER($G5),AND($G5=INT($G5),$G5&gt;=0,LEN(TEXT($G5,"0"))&lt;=12),FALSE)),LEN(SUBSTITUTE(SUBSTITUTE($H5,CHAR(10),""),CHAR(13),""))&lt;=1000,SUMPRODUCT(--ISNUMBER(FIND({"&lt;";"&gt;";"&amp;";"""";"'"},$H5)))=0),"OK","NG")</f>
        <v>OK</v>
      </c>
    </row>
    <row r="6" spans="1:16" ht="56.25" customHeight="1" x14ac:dyDescent="0.35">
      <c r="B6" s="26" t="s">
        <v>182</v>
      </c>
      <c r="C6" s="36">
        <v>3000000</v>
      </c>
      <c r="D6" s="35" t="s">
        <v>229</v>
      </c>
      <c r="F6" s="26" t="s">
        <v>183</v>
      </c>
      <c r="G6" s="37">
        <v>0</v>
      </c>
      <c r="H6" s="38"/>
      <c r="L6" s="17" t="str">
        <f>IF(OR(C6="",C6=0),"OK",IF(D6="","NG","OK"))</f>
        <v>OK</v>
      </c>
      <c r="M6" s="17" t="str">
        <f>IF(OR(G6="",G6=0),"OK",IF(H6="","NG","OK"))</f>
        <v>OK</v>
      </c>
      <c r="N6" s="17" t="str">
        <f t="array" ref="N6">IF(AND(OR($C6="",IF(ISNUMBER($C6),AND($C6=INT($C6),$C6&gt;=0,LEN(TEXT($C6,"0"))&lt;=12),FALSE)),LEN(SUBSTITUTE(SUBSTITUTE($D6,CHAR(10),""),CHAR(13),""))&lt;=1000,SUMPRODUCT(--ISNUMBER(FIND({"&lt;";"&gt;";"&amp;";"""";"'"},$D6)))=0),"OK","NG")</f>
        <v>OK</v>
      </c>
      <c r="O6" s="17" t="str">
        <f t="array" ref="O6">IF(AND(OR($G6="",IF(ISNUMBER($G6),AND($G6=INT($G6),$G6&gt;=0,LEN(TEXT($G6,"0"))&lt;=12),FALSE)),LEN(SUBSTITUTE(SUBSTITUTE($H6,CHAR(10),""),CHAR(13),""))&lt;=1000,SUMPRODUCT(--ISNUMBER(FIND({"&lt;";"&gt;";"&amp;";"""";"'"},$H6)))=0),"OK","NG")</f>
        <v>OK</v>
      </c>
    </row>
    <row r="7" spans="1:16" ht="56.25" customHeight="1" x14ac:dyDescent="0.35">
      <c r="B7" s="26" t="s">
        <v>183</v>
      </c>
      <c r="C7" s="39">
        <v>0</v>
      </c>
      <c r="D7" s="38"/>
      <c r="F7" s="31" t="s">
        <v>184</v>
      </c>
      <c r="G7" s="40">
        <f>SUM(G4:G6)</f>
        <v>9999996</v>
      </c>
      <c r="H7" s="41"/>
      <c r="L7" s="17" t="str">
        <f>IF(OR(C7="",C7=0),"OK",IF(D7="","NG","OK"))</f>
        <v>OK</v>
      </c>
      <c r="M7" s="17" t="s">
        <v>111</v>
      </c>
      <c r="N7" s="17" t="str">
        <f t="array" ref="N7">IF(AND(OR($C7="",IF(ISNUMBER($C7),AND($C7=INT($C7),$C7&gt;=0,LEN(TEXT($C7,"0"))&lt;=12),FALSE)),LEN(SUBSTITUTE(SUBSTITUTE($D7,CHAR(10),""),CHAR(13),""))&lt;=1000,SUMPRODUCT(--ISNUMBER(FIND({"&lt;";"&gt;";"&amp;";"""";"'"},$D7)))=0),"OK","NG")</f>
        <v>OK</v>
      </c>
      <c r="O7" s="17" t="str">
        <f>IF(OR($G7="",IF(ISNUMBER($G7),AND($G7=INT($G7),$G7&gt;=0,LEN(TEXT($G7,"0"))&lt;=12),FALSE)),"OK","NG")</f>
        <v>OK</v>
      </c>
    </row>
    <row r="8" spans="1:16" ht="56.25" customHeight="1" x14ac:dyDescent="0.35">
      <c r="B8" s="31" t="s">
        <v>184</v>
      </c>
      <c r="C8" s="40">
        <f>SUM(C4:C7)</f>
        <v>16500000</v>
      </c>
      <c r="D8" s="41"/>
      <c r="H8" s="42"/>
      <c r="L8" s="17" t="s">
        <v>111</v>
      </c>
      <c r="N8" s="17" t="str">
        <f>IF(OR($C8="",IF(ISNUMBER($C8),AND($C8=INT($C8),$C8&gt;=0,LEN(TEXT($C8,"0"))&lt;=12),FALSE)),"OK","NG")</f>
        <v>OK</v>
      </c>
    </row>
    <row r="9" spans="1:16" s="15" customFormat="1" x14ac:dyDescent="0.35">
      <c r="L9" s="17"/>
      <c r="M9" s="17"/>
      <c r="N9" s="17"/>
      <c r="O9" s="17"/>
    </row>
    <row r="10" spans="1:16" s="16" customFormat="1" ht="15" customHeight="1" x14ac:dyDescent="0.35">
      <c r="A10" s="42"/>
      <c r="B10" s="15"/>
      <c r="C10" s="15"/>
      <c r="D10" s="15"/>
      <c r="E10" s="15"/>
      <c r="F10" s="15"/>
      <c r="G10" s="15"/>
      <c r="H10" s="42"/>
      <c r="I10" s="42"/>
      <c r="J10" s="42"/>
      <c r="K10" s="42"/>
    </row>
    <row r="11" spans="1:16" ht="15" customHeight="1" x14ac:dyDescent="0.35"/>
    <row r="12" spans="1:16" ht="15" customHeight="1" x14ac:dyDescent="0.35"/>
    <row r="13" spans="1:16" ht="15" customHeight="1" x14ac:dyDescent="0.35"/>
    <row r="14" spans="1:16" ht="15" customHeight="1" x14ac:dyDescent="0.35"/>
    <row r="15" spans="1:16" ht="15" customHeight="1" x14ac:dyDescent="0.35"/>
    <row r="16" spans="1:16" ht="15" customHeight="1" x14ac:dyDescent="0.35"/>
    <row r="17" ht="15" customHeight="1" x14ac:dyDescent="0.35"/>
    <row r="18" ht="15" customHeight="1" x14ac:dyDescent="0.35"/>
    <row r="19" ht="15" customHeight="1" x14ac:dyDescent="0.35"/>
    <row r="20" ht="15" customHeight="1" x14ac:dyDescent="0.35"/>
    <row r="21" ht="15" customHeight="1" x14ac:dyDescent="0.35"/>
    <row r="22" ht="15" customHeight="1" x14ac:dyDescent="0.35"/>
    <row r="23" ht="15" customHeight="1" x14ac:dyDescent="0.35"/>
    <row r="24" ht="15" customHeight="1" x14ac:dyDescent="0.35"/>
    <row r="25" ht="15" customHeight="1" x14ac:dyDescent="0.35"/>
    <row r="26" ht="15" customHeight="1" x14ac:dyDescent="0.35"/>
    <row r="27" ht="15" customHeight="1" x14ac:dyDescent="0.35"/>
    <row r="28" ht="15" customHeight="1" x14ac:dyDescent="0.35"/>
    <row r="29" ht="15" customHeight="1" x14ac:dyDescent="0.35"/>
    <row r="30" ht="15" customHeight="1" x14ac:dyDescent="0.35"/>
  </sheetData>
  <phoneticPr fontId="25"/>
  <conditionalFormatting sqref="J3">
    <cfRule type="expression" dxfId="1" priority="1">
      <formula>$J$3="NG"</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sheetPr>
  <dimension ref="A1:P9"/>
  <sheetViews>
    <sheetView workbookViewId="0"/>
  </sheetViews>
  <sheetFormatPr defaultColWidth="8.85546875" defaultRowHeight="15" x14ac:dyDescent="0.35"/>
  <cols>
    <col min="1" max="3" width="20.140625" style="10" customWidth="1"/>
    <col min="4" max="4" width="20.42578125" style="10" customWidth="1"/>
    <col min="5" max="5" width="6.5703125" style="10" customWidth="1"/>
    <col min="6" max="6" width="15.2109375" style="10" customWidth="1"/>
    <col min="7" max="7" width="25.35546875" style="10" customWidth="1"/>
    <col min="8" max="8" width="11.640625" style="10" customWidth="1"/>
    <col min="9" max="9" width="11.5703125" style="10" customWidth="1"/>
    <col min="10" max="10" width="12.640625" style="10" customWidth="1"/>
    <col min="11" max="11" width="15.2109375" style="10" customWidth="1"/>
    <col min="12" max="12" width="14.42578125" style="10" customWidth="1"/>
    <col min="13" max="13" width="12.640625" style="10" customWidth="1"/>
    <col min="14" max="14" width="15.2109375" style="10" customWidth="1"/>
    <col min="15" max="15" width="8.640625" style="10" customWidth="1"/>
    <col min="16" max="16" width="24.42578125" style="10" customWidth="1"/>
    <col min="17" max="16384" width="8.85546875" style="10"/>
  </cols>
  <sheetData>
    <row r="1" spans="1:16" x14ac:dyDescent="0.35">
      <c r="I1" s="10" t="s">
        <v>230</v>
      </c>
      <c r="L1" s="10" t="s">
        <v>231</v>
      </c>
    </row>
    <row r="2" spans="1:16" x14ac:dyDescent="0.35">
      <c r="A2" s="11" t="s">
        <v>232</v>
      </c>
      <c r="B2" s="11" t="s">
        <v>114</v>
      </c>
      <c r="C2" s="11" t="s">
        <v>233</v>
      </c>
      <c r="D2" s="11" t="s">
        <v>234</v>
      </c>
      <c r="E2" s="11" t="s">
        <v>120</v>
      </c>
      <c r="F2" s="11" t="s">
        <v>235</v>
      </c>
      <c r="G2" s="11" t="s">
        <v>236</v>
      </c>
      <c r="H2" s="11" t="s">
        <v>237</v>
      </c>
      <c r="I2" s="11" t="s">
        <v>121</v>
      </c>
      <c r="J2" s="11" t="s">
        <v>122</v>
      </c>
      <c r="K2" s="11" t="s">
        <v>238</v>
      </c>
      <c r="L2" s="11" t="s">
        <v>121</v>
      </c>
      <c r="M2" s="11" t="s">
        <v>122</v>
      </c>
      <c r="N2" s="11" t="s">
        <v>238</v>
      </c>
      <c r="O2" s="11" t="s">
        <v>125</v>
      </c>
      <c r="P2" s="13" t="s">
        <v>154</v>
      </c>
    </row>
    <row r="3" spans="1:16" x14ac:dyDescent="0.35">
      <c r="A3" s="10" t="s">
        <v>53</v>
      </c>
      <c r="B3" s="10" t="s">
        <v>185</v>
      </c>
      <c r="C3" s="10" t="s">
        <v>239</v>
      </c>
      <c r="D3" s="10" t="s">
        <v>117</v>
      </c>
      <c r="E3" s="12">
        <v>0.5</v>
      </c>
      <c r="F3" s="12" t="s">
        <v>240</v>
      </c>
      <c r="G3" s="12" t="s">
        <v>241</v>
      </c>
      <c r="H3" s="12" t="s">
        <v>242</v>
      </c>
      <c r="I3" s="14">
        <v>1000000</v>
      </c>
      <c r="J3" s="14">
        <v>7500000</v>
      </c>
      <c r="K3" s="14">
        <v>8500000</v>
      </c>
      <c r="L3" s="14">
        <v>7500000</v>
      </c>
      <c r="M3" s="14">
        <v>25000000</v>
      </c>
      <c r="N3" s="14">
        <v>30000000</v>
      </c>
      <c r="O3" s="10">
        <v>0</v>
      </c>
      <c r="P3" s="10" t="s">
        <v>202</v>
      </c>
    </row>
    <row r="4" spans="1:16" x14ac:dyDescent="0.35">
      <c r="A4" s="10" t="s">
        <v>54</v>
      </c>
      <c r="B4" s="10" t="s">
        <v>243</v>
      </c>
      <c r="C4" s="10" t="s">
        <v>244</v>
      </c>
      <c r="D4" s="10" t="s">
        <v>186</v>
      </c>
      <c r="E4" s="12">
        <v>0.66666666666666696</v>
      </c>
      <c r="F4" s="12" t="s">
        <v>245</v>
      </c>
      <c r="G4" s="12" t="s">
        <v>246</v>
      </c>
      <c r="H4" s="12" t="s">
        <v>247</v>
      </c>
      <c r="I4" s="14"/>
      <c r="J4" s="14">
        <v>10000000</v>
      </c>
      <c r="K4" s="14">
        <v>12500000</v>
      </c>
      <c r="L4" s="14"/>
      <c r="M4" s="14">
        <v>40000000</v>
      </c>
      <c r="N4" s="14">
        <v>50000000</v>
      </c>
      <c r="O4" s="10">
        <v>1</v>
      </c>
      <c r="P4" s="10" t="s">
        <v>209</v>
      </c>
    </row>
    <row r="5" spans="1:16" x14ac:dyDescent="0.35">
      <c r="A5" s="10" t="s">
        <v>55</v>
      </c>
      <c r="B5" s="10" t="s">
        <v>115</v>
      </c>
      <c r="F5" s="10" t="s">
        <v>246</v>
      </c>
      <c r="G5" s="10" t="s">
        <v>248</v>
      </c>
      <c r="H5" s="10" t="s">
        <v>249</v>
      </c>
      <c r="I5" s="14"/>
      <c r="J5" s="14">
        <v>15000000</v>
      </c>
      <c r="K5" s="14">
        <v>25000000</v>
      </c>
      <c r="L5" s="14"/>
      <c r="M5" s="14">
        <v>55000000</v>
      </c>
      <c r="N5" s="14">
        <v>70000000</v>
      </c>
      <c r="O5" s="10">
        <v>2</v>
      </c>
      <c r="P5" s="10" t="s">
        <v>250</v>
      </c>
    </row>
    <row r="6" spans="1:16" x14ac:dyDescent="0.35">
      <c r="F6" s="10" t="s">
        <v>251</v>
      </c>
      <c r="G6" s="10" t="s">
        <v>252</v>
      </c>
      <c r="I6" s="14"/>
      <c r="J6" s="14">
        <v>25000000</v>
      </c>
      <c r="K6" s="14">
        <v>35000000</v>
      </c>
      <c r="L6" s="14"/>
      <c r="M6" s="14">
        <v>70000000</v>
      </c>
      <c r="N6" s="14">
        <v>90000000</v>
      </c>
      <c r="O6" s="10">
        <v>3</v>
      </c>
    </row>
    <row r="7" spans="1:16" x14ac:dyDescent="0.35">
      <c r="O7" s="10">
        <v>4</v>
      </c>
    </row>
    <row r="8" spans="1:16" x14ac:dyDescent="0.35">
      <c r="O8" s="10">
        <v>5</v>
      </c>
    </row>
    <row r="9" spans="1:16" x14ac:dyDescent="0.35">
      <c r="O9" s="10" t="s">
        <v>253</v>
      </c>
    </row>
  </sheetData>
  <phoneticPr fontId="2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34"/>
  <sheetViews>
    <sheetView workbookViewId="0"/>
  </sheetViews>
  <sheetFormatPr defaultColWidth="8.85546875" defaultRowHeight="13.5" x14ac:dyDescent="0.3"/>
  <cols>
    <col min="1" max="1" width="8.85546875" style="1"/>
    <col min="2" max="2" width="23.35546875" style="1" customWidth="1"/>
    <col min="3" max="3" width="12.78515625" style="1" customWidth="1"/>
    <col min="4" max="6" width="8.78515625" style="1" customWidth="1"/>
    <col min="7" max="7" width="23.35546875" style="1" customWidth="1"/>
    <col min="8" max="9" width="8.78515625" style="1" customWidth="1"/>
    <col min="10" max="10" width="11" style="1" customWidth="1"/>
    <col min="11" max="16384" width="8.85546875" style="1"/>
  </cols>
  <sheetData>
    <row r="1" spans="1:10" x14ac:dyDescent="0.3">
      <c r="A1" s="2" t="s">
        <v>254</v>
      </c>
      <c r="B1" s="3" t="s">
        <v>255</v>
      </c>
      <c r="C1" s="3" t="s">
        <v>256</v>
      </c>
      <c r="D1" s="3" t="s">
        <v>257</v>
      </c>
      <c r="E1" s="3" t="s">
        <v>258</v>
      </c>
      <c r="F1" s="3" t="s">
        <v>259</v>
      </c>
      <c r="G1" s="1" t="s">
        <v>260</v>
      </c>
      <c r="H1" s="1" t="str">
        <f>IF(AND(補助対象予定経費!J7="OK",資金調達表!J3="OK"),"OK","NG")</f>
        <v>OK</v>
      </c>
      <c r="I1" s="1" t="str">
        <f>はじめに!AO2</f>
        <v>1.0</v>
      </c>
      <c r="J1" s="1" t="str">
        <f>IF(補助対象予定経費!D2="","",補助対象予定経費!D2)</f>
        <v>革新的新製品・サービス枠</v>
      </c>
    </row>
    <row r="2" spans="1:10" x14ac:dyDescent="0.3">
      <c r="A2" s="4" t="s">
        <v>261</v>
      </c>
      <c r="B2" s="1" t="s">
        <v>262</v>
      </c>
      <c r="C2" s="1">
        <f>IF(補助対象予定経費!D15="","",補助対象予定経費!D15)</f>
        <v>3</v>
      </c>
      <c r="D2" s="1" t="s">
        <v>263</v>
      </c>
      <c r="E2" s="1" t="s">
        <v>264</v>
      </c>
      <c r="F2" s="1">
        <v>1</v>
      </c>
      <c r="G2" s="5" t="s">
        <v>20</v>
      </c>
    </row>
    <row r="3" spans="1:10" hidden="1" x14ac:dyDescent="0.3">
      <c r="A3" s="1" t="s">
        <v>265</v>
      </c>
      <c r="B3" s="1" t="s">
        <v>266</v>
      </c>
      <c r="C3" s="1" t="s">
        <v>267</v>
      </c>
      <c r="D3" s="1" t="s">
        <v>268</v>
      </c>
      <c r="E3" s="1">
        <v>0</v>
      </c>
      <c r="F3" s="1">
        <v>2</v>
      </c>
      <c r="G3" s="5" t="s">
        <v>20</v>
      </c>
    </row>
    <row r="4" spans="1:10" x14ac:dyDescent="0.3">
      <c r="A4" s="1" t="s">
        <v>269</v>
      </c>
      <c r="B4" s="1" t="s">
        <v>148</v>
      </c>
      <c r="C4" s="1" t="str">
        <f>IF(補助対象予定経費!D31="","",補助対象予定経費!D31)</f>
        <v>多点振動・騒音・電流等の設備診断機器一式</v>
      </c>
      <c r="D4" s="1" t="s">
        <v>270</v>
      </c>
      <c r="E4" s="1">
        <v>1</v>
      </c>
      <c r="F4" s="1">
        <v>3</v>
      </c>
      <c r="G4" s="5" t="s">
        <v>20</v>
      </c>
    </row>
    <row r="5" spans="1:10" x14ac:dyDescent="0.3">
      <c r="A5" s="1" t="s">
        <v>271</v>
      </c>
      <c r="B5" s="1" t="s">
        <v>272</v>
      </c>
      <c r="C5" s="6" t="str">
        <f>IF(補助対象予定経費!E31="","",TEXT((補助対象予定経費!E31),"#,##0"))</f>
        <v>8,800,000</v>
      </c>
      <c r="D5" s="1" t="s">
        <v>273</v>
      </c>
      <c r="E5" s="1">
        <v>1</v>
      </c>
      <c r="F5" s="1">
        <v>4</v>
      </c>
      <c r="G5" s="5" t="s">
        <v>20</v>
      </c>
    </row>
    <row r="6" spans="1:10" x14ac:dyDescent="0.3">
      <c r="A6" s="1" t="s">
        <v>274</v>
      </c>
      <c r="B6" s="1" t="s">
        <v>275</v>
      </c>
      <c r="C6" s="6" t="str">
        <f>IF(補助対象予定経費!F31="","",TEXT((補助対象予定経費!F31),"#,##0"))</f>
        <v>8,000,000</v>
      </c>
      <c r="D6" s="1" t="s">
        <v>273</v>
      </c>
      <c r="E6" s="1">
        <v>1</v>
      </c>
      <c r="F6" s="1">
        <v>5</v>
      </c>
      <c r="G6" s="5" t="s">
        <v>20</v>
      </c>
    </row>
    <row r="7" spans="1:10" x14ac:dyDescent="0.3">
      <c r="A7" s="1" t="s">
        <v>276</v>
      </c>
      <c r="B7" s="1" t="s">
        <v>277</v>
      </c>
      <c r="C7" s="1" t="str">
        <f>IF(補助対象予定経費!H31="","",補助対象予定経費!H31)</f>
        <v>設備診断機器一式 8,000,000円(税抜)。見積書に基づく想定。</v>
      </c>
      <c r="D7" s="1" t="s">
        <v>270</v>
      </c>
      <c r="E7" s="1">
        <v>1</v>
      </c>
      <c r="F7" s="1">
        <v>6</v>
      </c>
      <c r="G7" s="5" t="s">
        <v>20</v>
      </c>
    </row>
    <row r="8" spans="1:10" x14ac:dyDescent="0.3">
      <c r="A8" s="1" t="s">
        <v>278</v>
      </c>
      <c r="B8" s="1" t="s">
        <v>153</v>
      </c>
      <c r="C8" s="1" t="str">
        <f>IF(補助対象予定経費!I31="","",補助対象予定経費!I31)</f>
        <v>振動・騒音・電流等を定量測定し、担当者の経験だけに依存しない診断を行うために必要。</v>
      </c>
      <c r="D8" s="1" t="s">
        <v>270</v>
      </c>
      <c r="E8" s="1">
        <v>1</v>
      </c>
      <c r="F8" s="1">
        <v>7</v>
      </c>
      <c r="G8" s="5" t="s">
        <v>20</v>
      </c>
    </row>
    <row r="9" spans="1:10" x14ac:dyDescent="0.3">
      <c r="A9" s="1" t="s">
        <v>279</v>
      </c>
      <c r="B9" s="1" t="s">
        <v>154</v>
      </c>
      <c r="C9" s="1" t="str">
        <f>IF(補助対象予定経費!J31="","",補助対象予定経費!J31)</f>
        <v>機械装置</v>
      </c>
      <c r="D9" s="1" t="s">
        <v>273</v>
      </c>
      <c r="E9" s="1">
        <v>1</v>
      </c>
      <c r="F9" s="1">
        <v>8</v>
      </c>
      <c r="G9" s="5" t="s">
        <v>20</v>
      </c>
    </row>
    <row r="10" spans="1:10" x14ac:dyDescent="0.3">
      <c r="A10" s="1" t="s">
        <v>280</v>
      </c>
      <c r="B10" s="1" t="s">
        <v>148</v>
      </c>
      <c r="C10" s="1" t="str">
        <f>IF(補助対象予定経費!D32="","",補助対象予定経費!D32)</f>
        <v>診断データ解析・履歴管理システム</v>
      </c>
      <c r="D10" s="1" t="s">
        <v>270</v>
      </c>
      <c r="E10" s="1">
        <v>2</v>
      </c>
      <c r="F10" s="1">
        <v>9</v>
      </c>
      <c r="G10" s="5" t="s">
        <v>20</v>
      </c>
    </row>
    <row r="11" spans="1:10" x14ac:dyDescent="0.3">
      <c r="A11" s="1" t="s">
        <v>281</v>
      </c>
      <c r="B11" s="1" t="s">
        <v>272</v>
      </c>
      <c r="C11" s="6" t="str">
        <f>IF(補助対象予定経費!E32="","",TEXT((補助対象予定経費!E32),"#,##0"))</f>
        <v>4,950,000</v>
      </c>
      <c r="D11" s="1" t="s">
        <v>273</v>
      </c>
      <c r="E11" s="1">
        <v>2</v>
      </c>
      <c r="F11" s="1">
        <v>10</v>
      </c>
      <c r="G11" s="5" t="s">
        <v>20</v>
      </c>
    </row>
    <row r="12" spans="1:10" x14ac:dyDescent="0.3">
      <c r="A12" s="1" t="s">
        <v>282</v>
      </c>
      <c r="B12" s="1" t="s">
        <v>275</v>
      </c>
      <c r="C12" s="6" t="str">
        <f>IF(補助対象予定経費!F32="","",TEXT((補助対象予定経費!F32),"#,##0"))</f>
        <v>4,500,000</v>
      </c>
      <c r="D12" s="1" t="s">
        <v>273</v>
      </c>
      <c r="E12" s="1">
        <v>2</v>
      </c>
      <c r="F12" s="1">
        <v>11</v>
      </c>
      <c r="G12" s="5" t="s">
        <v>20</v>
      </c>
    </row>
    <row r="13" spans="1:10" x14ac:dyDescent="0.3">
      <c r="A13" s="1" t="s">
        <v>283</v>
      </c>
      <c r="B13" s="1" t="s">
        <v>277</v>
      </c>
      <c r="C13" s="1" t="str">
        <f>IF(補助対象予定経費!H32="","",補助対象予定経費!H32)</f>
        <v>診断データ解析・履歴管理システム構築一式 4,500,000円(税抜)。</v>
      </c>
      <c r="D13" s="1" t="s">
        <v>270</v>
      </c>
      <c r="E13" s="1">
        <v>2</v>
      </c>
      <c r="F13" s="1">
        <v>12</v>
      </c>
      <c r="G13" s="5" t="s">
        <v>20</v>
      </c>
    </row>
    <row r="14" spans="1:10" x14ac:dyDescent="0.3">
      <c r="A14" s="1" t="s">
        <v>284</v>
      </c>
      <c r="B14" s="1" t="s">
        <v>153</v>
      </c>
      <c r="C14" s="1" t="str">
        <f>IF(補助対象予定経費!I32="","",補助対象予定経費!I32)</f>
        <v>計測値と保守履歴を統合し、設備延命診断スコアの算出と履歴蓄積を行うために必要。</v>
      </c>
      <c r="D14" s="1" t="s">
        <v>270</v>
      </c>
      <c r="E14" s="1">
        <v>2</v>
      </c>
      <c r="F14" s="1">
        <v>13</v>
      </c>
      <c r="G14" s="5" t="s">
        <v>20</v>
      </c>
    </row>
    <row r="15" spans="1:10" x14ac:dyDescent="0.3">
      <c r="A15" s="1" t="s">
        <v>285</v>
      </c>
      <c r="B15" s="1" t="s">
        <v>154</v>
      </c>
      <c r="C15" s="1" t="str">
        <f>IF(補助対象予定経費!J32="","",補助対象予定経費!J32)</f>
        <v>システム構築</v>
      </c>
      <c r="D15" s="1" t="s">
        <v>273</v>
      </c>
      <c r="E15" s="1">
        <v>2</v>
      </c>
      <c r="F15" s="1">
        <v>14</v>
      </c>
      <c r="G15" s="5" t="s">
        <v>20</v>
      </c>
    </row>
    <row r="16" spans="1:10" x14ac:dyDescent="0.3">
      <c r="A16" s="1" t="s">
        <v>286</v>
      </c>
      <c r="B16" s="1" t="s">
        <v>148</v>
      </c>
      <c r="C16" s="1" t="str">
        <f>IF(補助対象予定経費!D33="","",補助対象予定経費!D33)</f>
        <v>携帯型計測キット・周辺機器</v>
      </c>
      <c r="D16" s="1" t="s">
        <v>270</v>
      </c>
      <c r="E16" s="1">
        <v>3</v>
      </c>
      <c r="F16" s="1">
        <v>15</v>
      </c>
      <c r="G16" s="5" t="s">
        <v>20</v>
      </c>
    </row>
    <row r="17" spans="1:7" x14ac:dyDescent="0.3">
      <c r="A17" s="1" t="s">
        <v>287</v>
      </c>
      <c r="B17" s="1" t="s">
        <v>272</v>
      </c>
      <c r="C17" s="6" t="str">
        <f>IF(補助対象予定経費!E33="","",TEXT((補助対象予定経費!E33),"#,##0"))</f>
        <v>2,200,000</v>
      </c>
      <c r="D17" s="1" t="s">
        <v>273</v>
      </c>
      <c r="E17" s="1">
        <v>3</v>
      </c>
      <c r="F17" s="1">
        <v>16</v>
      </c>
      <c r="G17" s="5" t="s">
        <v>20</v>
      </c>
    </row>
    <row r="18" spans="1:7" x14ac:dyDescent="0.3">
      <c r="A18" s="1" t="s">
        <v>288</v>
      </c>
      <c r="B18" s="1" t="s">
        <v>275</v>
      </c>
      <c r="C18" s="6" t="str">
        <f>IF(補助対象予定経費!F33="","",TEXT((補助対象予定経費!F33),"#,##0"))</f>
        <v>2,000,000</v>
      </c>
      <c r="D18" s="1" t="s">
        <v>273</v>
      </c>
      <c r="E18" s="1">
        <v>3</v>
      </c>
      <c r="F18" s="1">
        <v>17</v>
      </c>
      <c r="G18" s="5" t="s">
        <v>20</v>
      </c>
    </row>
    <row r="19" spans="1:7" x14ac:dyDescent="0.3">
      <c r="A19" s="1" t="s">
        <v>289</v>
      </c>
      <c r="B19" s="1" t="s">
        <v>277</v>
      </c>
      <c r="C19" s="1" t="str">
        <f>IF(補助対象予定経費!H33="","",補助対象予定経費!H33)</f>
        <v>携帯型計測キット・周辺機器一式 2,000,000円(税抜)。</v>
      </c>
      <c r="D19" s="1" t="s">
        <v>270</v>
      </c>
      <c r="E19" s="1">
        <v>3</v>
      </c>
      <c r="F19" s="1">
        <v>18</v>
      </c>
      <c r="G19" s="5" t="s">
        <v>20</v>
      </c>
    </row>
    <row r="20" spans="1:7" x14ac:dyDescent="0.3">
      <c r="A20" s="1" t="s">
        <v>290</v>
      </c>
      <c r="B20" s="1" t="s">
        <v>153</v>
      </c>
      <c r="C20" s="1" t="str">
        <f>IF(補助対象予定経費!I33="","",補助対象予定経費!I33)</f>
        <v>顧客工場での測定・試行・検証を行うために必要。</v>
      </c>
      <c r="D20" s="1" t="s">
        <v>270</v>
      </c>
      <c r="E20" s="1">
        <v>3</v>
      </c>
      <c r="F20" s="1">
        <v>19</v>
      </c>
      <c r="G20" s="5" t="s">
        <v>20</v>
      </c>
    </row>
    <row r="21" spans="1:7" x14ac:dyDescent="0.3">
      <c r="A21" s="1" t="s">
        <v>291</v>
      </c>
      <c r="B21" s="1" t="s">
        <v>154</v>
      </c>
      <c r="C21" s="1" t="str">
        <f>IF(補助対象予定経費!J33="","",補助対象予定経費!J33)</f>
        <v>機械装置</v>
      </c>
      <c r="D21" s="1" t="s">
        <v>273</v>
      </c>
      <c r="E21" s="1">
        <v>3</v>
      </c>
      <c r="F21" s="1">
        <v>20</v>
      </c>
      <c r="G21" s="5" t="s">
        <v>20</v>
      </c>
    </row>
    <row r="22" spans="1:7" x14ac:dyDescent="0.3">
      <c r="A22" s="1" t="s">
        <v>292</v>
      </c>
      <c r="B22" s="1" t="s">
        <v>148</v>
      </c>
      <c r="C22" s="1" t="str">
        <f>IF(補助対象予定経費!D34="","",補助対象予定経費!D34)</f>
        <v/>
      </c>
      <c r="D22" s="1" t="s">
        <v>270</v>
      </c>
      <c r="E22" s="1">
        <v>4</v>
      </c>
      <c r="F22" s="1">
        <v>21</v>
      </c>
      <c r="G22" s="5" t="s">
        <v>20</v>
      </c>
    </row>
    <row r="23" spans="1:7" x14ac:dyDescent="0.3">
      <c r="A23" s="1" t="s">
        <v>293</v>
      </c>
      <c r="B23" s="1" t="s">
        <v>272</v>
      </c>
      <c r="C23" s="6" t="str">
        <f>IF(補助対象予定経費!E34="","",TEXT((補助対象予定経費!E34),"#,##0"))</f>
        <v/>
      </c>
      <c r="D23" s="1" t="s">
        <v>273</v>
      </c>
      <c r="E23" s="1">
        <v>4</v>
      </c>
      <c r="F23" s="1">
        <v>22</v>
      </c>
      <c r="G23" s="5" t="s">
        <v>20</v>
      </c>
    </row>
    <row r="24" spans="1:7" x14ac:dyDescent="0.3">
      <c r="A24" s="1" t="s">
        <v>294</v>
      </c>
      <c r="B24" s="1" t="s">
        <v>275</v>
      </c>
      <c r="C24" s="6" t="str">
        <f>IF(補助対象予定経費!F34="","",TEXT((補助対象予定経費!F34),"#,##0"))</f>
        <v/>
      </c>
      <c r="D24" s="1" t="s">
        <v>273</v>
      </c>
      <c r="E24" s="1">
        <v>4</v>
      </c>
      <c r="F24" s="1">
        <v>23</v>
      </c>
      <c r="G24" s="5" t="s">
        <v>20</v>
      </c>
    </row>
    <row r="25" spans="1:7" x14ac:dyDescent="0.3">
      <c r="A25" s="1" t="s">
        <v>295</v>
      </c>
      <c r="B25" s="1" t="s">
        <v>277</v>
      </c>
      <c r="C25" s="1" t="str">
        <f>IF(補助対象予定経費!H34="","",補助対象予定経費!H34)</f>
        <v/>
      </c>
      <c r="D25" s="1" t="s">
        <v>270</v>
      </c>
      <c r="E25" s="1">
        <v>4</v>
      </c>
      <c r="F25" s="1">
        <v>24</v>
      </c>
      <c r="G25" s="5" t="s">
        <v>20</v>
      </c>
    </row>
    <row r="26" spans="1:7" x14ac:dyDescent="0.3">
      <c r="A26" s="1" t="s">
        <v>296</v>
      </c>
      <c r="B26" s="1" t="s">
        <v>153</v>
      </c>
      <c r="C26" s="1" t="str">
        <f>IF(補助対象予定経費!I34="","",補助対象予定経費!I34)</f>
        <v/>
      </c>
      <c r="D26" s="1" t="s">
        <v>270</v>
      </c>
      <c r="E26" s="1">
        <v>4</v>
      </c>
      <c r="F26" s="1">
        <v>25</v>
      </c>
      <c r="G26" s="5" t="s">
        <v>20</v>
      </c>
    </row>
    <row r="27" spans="1:7" x14ac:dyDescent="0.3">
      <c r="A27" s="1" t="s">
        <v>297</v>
      </c>
      <c r="B27" s="1" t="s">
        <v>154</v>
      </c>
      <c r="C27" s="1" t="str">
        <f>IF(補助対象予定経費!J34="","",補助対象予定経費!J34)</f>
        <v/>
      </c>
      <c r="D27" s="1" t="s">
        <v>273</v>
      </c>
      <c r="E27" s="1">
        <v>4</v>
      </c>
      <c r="F27" s="1">
        <v>26</v>
      </c>
      <c r="G27" s="5" t="s">
        <v>20</v>
      </c>
    </row>
    <row r="28" spans="1:7" x14ac:dyDescent="0.3">
      <c r="A28" s="1" t="s">
        <v>298</v>
      </c>
      <c r="B28" s="1" t="s">
        <v>148</v>
      </c>
      <c r="C28" s="1" t="str">
        <f>IF(補助対象予定経費!D35="","",補助対象予定経費!D35)</f>
        <v/>
      </c>
      <c r="D28" s="1" t="s">
        <v>270</v>
      </c>
      <c r="E28" s="1">
        <v>5</v>
      </c>
      <c r="F28" s="1">
        <v>27</v>
      </c>
      <c r="G28" s="5" t="s">
        <v>20</v>
      </c>
    </row>
    <row r="29" spans="1:7" x14ac:dyDescent="0.3">
      <c r="A29" s="1" t="s">
        <v>299</v>
      </c>
      <c r="B29" s="1" t="s">
        <v>272</v>
      </c>
      <c r="C29" s="6" t="str">
        <f>IF(補助対象予定経費!E35="","",TEXT((補助対象予定経費!E35),"#,##0"))</f>
        <v/>
      </c>
      <c r="D29" s="1" t="s">
        <v>273</v>
      </c>
      <c r="E29" s="1">
        <v>5</v>
      </c>
      <c r="F29" s="1">
        <v>28</v>
      </c>
      <c r="G29" s="5" t="s">
        <v>20</v>
      </c>
    </row>
    <row r="30" spans="1:7" x14ac:dyDescent="0.3">
      <c r="A30" s="1" t="s">
        <v>300</v>
      </c>
      <c r="B30" s="1" t="s">
        <v>275</v>
      </c>
      <c r="C30" s="6" t="str">
        <f>IF(補助対象予定経費!F35="","",TEXT((補助対象予定経費!F35),"#,##0"))</f>
        <v/>
      </c>
      <c r="D30" s="1" t="s">
        <v>273</v>
      </c>
      <c r="E30" s="1">
        <v>5</v>
      </c>
      <c r="F30" s="1">
        <v>29</v>
      </c>
      <c r="G30" s="5" t="s">
        <v>20</v>
      </c>
    </row>
    <row r="31" spans="1:7" x14ac:dyDescent="0.3">
      <c r="A31" s="1" t="s">
        <v>301</v>
      </c>
      <c r="B31" s="1" t="s">
        <v>277</v>
      </c>
      <c r="C31" s="1" t="str">
        <f>IF(補助対象予定経費!H35="","",補助対象予定経費!H35)</f>
        <v/>
      </c>
      <c r="D31" s="1" t="s">
        <v>270</v>
      </c>
      <c r="E31" s="1">
        <v>5</v>
      </c>
      <c r="F31" s="1">
        <v>30</v>
      </c>
      <c r="G31" s="5" t="s">
        <v>20</v>
      </c>
    </row>
    <row r="32" spans="1:7" x14ac:dyDescent="0.3">
      <c r="A32" s="1" t="s">
        <v>302</v>
      </c>
      <c r="B32" s="1" t="s">
        <v>153</v>
      </c>
      <c r="C32" s="1" t="str">
        <f>IF(補助対象予定経費!I35="","",補助対象予定経費!I35)</f>
        <v/>
      </c>
      <c r="D32" s="1" t="s">
        <v>270</v>
      </c>
      <c r="E32" s="1">
        <v>5</v>
      </c>
      <c r="F32" s="1">
        <v>31</v>
      </c>
      <c r="G32" s="5" t="s">
        <v>20</v>
      </c>
    </row>
    <row r="33" spans="1:7" x14ac:dyDescent="0.3">
      <c r="A33" s="1" t="s">
        <v>303</v>
      </c>
      <c r="B33" s="1" t="s">
        <v>154</v>
      </c>
      <c r="C33" s="1" t="str">
        <f>IF(補助対象予定経費!J35="","",補助対象予定経費!J35)</f>
        <v/>
      </c>
      <c r="D33" s="1" t="s">
        <v>273</v>
      </c>
      <c r="E33" s="1">
        <v>5</v>
      </c>
      <c r="F33" s="1">
        <v>32</v>
      </c>
      <c r="G33" s="5" t="s">
        <v>20</v>
      </c>
    </row>
    <row r="34" spans="1:7" hidden="1" x14ac:dyDescent="0.3">
      <c r="A34" s="1" t="s">
        <v>304</v>
      </c>
      <c r="B34" s="1" t="s">
        <v>305</v>
      </c>
      <c r="C34" s="1" t="s">
        <v>267</v>
      </c>
      <c r="D34" s="1" t="s">
        <v>268</v>
      </c>
      <c r="E34" s="1">
        <v>0</v>
      </c>
      <c r="F34" s="1">
        <v>33</v>
      </c>
      <c r="G34" s="5" t="s">
        <v>20</v>
      </c>
    </row>
    <row r="35" spans="1:7" x14ac:dyDescent="0.3">
      <c r="A35" s="1" t="s">
        <v>306</v>
      </c>
      <c r="B35" s="1" t="s">
        <v>307</v>
      </c>
      <c r="C35" s="6" t="str">
        <f>IF(補助対象予定経費!E15="","",TEXT((補助対象予定経費!E15),"#,##0"))</f>
        <v>15,950,000</v>
      </c>
      <c r="D35" s="1" t="s">
        <v>273</v>
      </c>
      <c r="E35" s="1">
        <v>1</v>
      </c>
      <c r="F35" s="1">
        <v>34</v>
      </c>
      <c r="G35" s="5" t="s">
        <v>20</v>
      </c>
    </row>
    <row r="36" spans="1:7" x14ac:dyDescent="0.3">
      <c r="A36" s="1" t="s">
        <v>308</v>
      </c>
      <c r="B36" s="1" t="s">
        <v>309</v>
      </c>
      <c r="C36" s="6" t="str">
        <f>IF(補助対象予定経費!F15="","",TEXT((補助対象予定経費!F15),"#,##0"))</f>
        <v>14,500,000</v>
      </c>
      <c r="D36" s="1" t="s">
        <v>273</v>
      </c>
      <c r="E36" s="1">
        <v>1</v>
      </c>
      <c r="F36" s="1">
        <v>35</v>
      </c>
      <c r="G36" s="5" t="s">
        <v>20</v>
      </c>
    </row>
    <row r="37" spans="1:7" x14ac:dyDescent="0.3">
      <c r="A37" s="1" t="s">
        <v>310</v>
      </c>
      <c r="B37" s="1" t="s">
        <v>311</v>
      </c>
      <c r="C37" s="6" t="str">
        <f>IF(補助対象予定経費!G15="","",TEXT((補助対象予定経費!G15),"#,##0"))</f>
        <v>7,250,000</v>
      </c>
      <c r="D37" s="1" t="s">
        <v>273</v>
      </c>
      <c r="E37" s="1">
        <v>1</v>
      </c>
      <c r="F37" s="1">
        <v>36</v>
      </c>
      <c r="G37" s="5" t="s">
        <v>20</v>
      </c>
    </row>
    <row r="38" spans="1:7" x14ac:dyDescent="0.3">
      <c r="A38" s="1" t="s">
        <v>312</v>
      </c>
      <c r="B38" s="1" t="s">
        <v>313</v>
      </c>
      <c r="C38" s="1" t="str">
        <f>IF(補助対象予定経費!I15="","",補助対象予定経費!I15)</f>
        <v>消費税145万円。</v>
      </c>
      <c r="D38" s="1" t="s">
        <v>270</v>
      </c>
      <c r="E38" s="1">
        <v>1</v>
      </c>
      <c r="F38" s="1">
        <v>37</v>
      </c>
      <c r="G38" s="5" t="s">
        <v>20</v>
      </c>
    </row>
    <row r="39" spans="1:7" x14ac:dyDescent="0.3">
      <c r="A39" s="1" t="s">
        <v>314</v>
      </c>
      <c r="B39" s="1" t="s">
        <v>315</v>
      </c>
      <c r="C39" s="1" t="str">
        <f>IF(補助対象予定経費!H15="","",補助対象予定経費!H15)</f>
        <v>設備診断機器800万円、解析・履歴管理システム450万円、携帯計測キット200万円。計1,450万円（税抜）。</v>
      </c>
      <c r="D39" s="1" t="s">
        <v>270</v>
      </c>
      <c r="E39" s="1">
        <v>1</v>
      </c>
      <c r="F39" s="1">
        <v>38</v>
      </c>
      <c r="G39" s="5" t="s">
        <v>20</v>
      </c>
    </row>
    <row r="40" spans="1:7" x14ac:dyDescent="0.3">
      <c r="A40" s="1" t="s">
        <v>316</v>
      </c>
      <c r="B40" s="1" t="s">
        <v>317</v>
      </c>
      <c r="C40" s="1">
        <f>IF(補助対象予定経費!D16="","",補助対象予定経費!D16)</f>
        <v>0</v>
      </c>
      <c r="D40" s="1" t="s">
        <v>263</v>
      </c>
      <c r="E40" s="1" t="s">
        <v>264</v>
      </c>
      <c r="F40" s="1">
        <v>1</v>
      </c>
      <c r="G40" s="5" t="s">
        <v>20</v>
      </c>
    </row>
    <row r="41" spans="1:7" hidden="1" x14ac:dyDescent="0.3">
      <c r="A41" s="1" t="s">
        <v>318</v>
      </c>
      <c r="B41" s="1" t="s">
        <v>134</v>
      </c>
      <c r="C41" s="1" t="s">
        <v>267</v>
      </c>
      <c r="D41" s="1" t="s">
        <v>268</v>
      </c>
      <c r="E41" s="1">
        <v>0</v>
      </c>
      <c r="F41" s="1">
        <v>2</v>
      </c>
      <c r="G41" s="5" t="s">
        <v>20</v>
      </c>
    </row>
    <row r="42" spans="1:7" x14ac:dyDescent="0.3">
      <c r="A42" s="1" t="s">
        <v>319</v>
      </c>
      <c r="B42" s="1" t="s">
        <v>148</v>
      </c>
      <c r="C42" s="1" t="str">
        <f>IF(補助対象予定経費!D36="","",補助対象予定経費!D36)</f>
        <v/>
      </c>
      <c r="D42" s="1" t="s">
        <v>270</v>
      </c>
      <c r="E42" s="1">
        <v>1</v>
      </c>
      <c r="F42" s="1">
        <v>3</v>
      </c>
      <c r="G42" s="5" t="s">
        <v>20</v>
      </c>
    </row>
    <row r="43" spans="1:7" x14ac:dyDescent="0.3">
      <c r="A43" s="1" t="s">
        <v>320</v>
      </c>
      <c r="B43" s="1" t="s">
        <v>272</v>
      </c>
      <c r="C43" s="6" t="str">
        <f>IF(補助対象予定経費!E36="","",TEXT((補助対象予定経費!E36),"#,##0"))</f>
        <v/>
      </c>
      <c r="D43" s="1" t="s">
        <v>273</v>
      </c>
      <c r="E43" s="1">
        <v>1</v>
      </c>
      <c r="F43" s="1">
        <v>4</v>
      </c>
      <c r="G43" s="5" t="s">
        <v>20</v>
      </c>
    </row>
    <row r="44" spans="1:7" x14ac:dyDescent="0.3">
      <c r="A44" s="1" t="s">
        <v>321</v>
      </c>
      <c r="B44" s="1" t="s">
        <v>275</v>
      </c>
      <c r="C44" s="6" t="str">
        <f>IF(補助対象予定経費!F36="","",TEXT((補助対象予定経費!F36),"#,##0"))</f>
        <v/>
      </c>
      <c r="D44" s="1" t="s">
        <v>273</v>
      </c>
      <c r="E44" s="1">
        <v>1</v>
      </c>
      <c r="F44" s="1">
        <v>5</v>
      </c>
      <c r="G44" s="5" t="s">
        <v>20</v>
      </c>
    </row>
    <row r="45" spans="1:7" x14ac:dyDescent="0.3">
      <c r="A45" s="1" t="s">
        <v>322</v>
      </c>
      <c r="B45" s="1" t="s">
        <v>277</v>
      </c>
      <c r="C45" s="1" t="str">
        <f>IF(補助対象予定経費!H36="","",補助対象予定経費!H36)</f>
        <v/>
      </c>
      <c r="D45" s="1" t="s">
        <v>270</v>
      </c>
      <c r="E45" s="1">
        <v>1</v>
      </c>
      <c r="F45" s="1">
        <v>6</v>
      </c>
      <c r="G45" s="5" t="s">
        <v>20</v>
      </c>
    </row>
    <row r="46" spans="1:7" x14ac:dyDescent="0.3">
      <c r="A46" s="1" t="s">
        <v>323</v>
      </c>
      <c r="B46" s="1" t="s">
        <v>153</v>
      </c>
      <c r="C46" s="1" t="str">
        <f>IF(補助対象予定経費!I36="","",補助対象予定経費!I36)</f>
        <v/>
      </c>
      <c r="D46" s="1" t="s">
        <v>270</v>
      </c>
      <c r="E46" s="1">
        <v>1</v>
      </c>
      <c r="F46" s="1">
        <v>7</v>
      </c>
      <c r="G46" s="5" t="s">
        <v>20</v>
      </c>
    </row>
    <row r="47" spans="1:7" x14ac:dyDescent="0.3">
      <c r="A47" s="1" t="s">
        <v>324</v>
      </c>
      <c r="B47" s="1" t="s">
        <v>148</v>
      </c>
      <c r="C47" s="1" t="str">
        <f>IF(補助対象予定経費!D37="","",補助対象予定経費!D37)</f>
        <v/>
      </c>
      <c r="D47" s="1" t="s">
        <v>270</v>
      </c>
      <c r="E47" s="1">
        <v>2</v>
      </c>
      <c r="F47" s="1">
        <v>8</v>
      </c>
      <c r="G47" s="5" t="s">
        <v>20</v>
      </c>
    </row>
    <row r="48" spans="1:7" x14ac:dyDescent="0.3">
      <c r="A48" s="1" t="s">
        <v>325</v>
      </c>
      <c r="B48" s="1" t="s">
        <v>272</v>
      </c>
      <c r="C48" s="6" t="str">
        <f>IF(補助対象予定経費!E37="","",TEXT((補助対象予定経費!E37),"#,##0"))</f>
        <v/>
      </c>
      <c r="D48" s="1" t="s">
        <v>273</v>
      </c>
      <c r="E48" s="1">
        <v>2</v>
      </c>
      <c r="F48" s="1">
        <v>9</v>
      </c>
      <c r="G48" s="5" t="s">
        <v>20</v>
      </c>
    </row>
    <row r="49" spans="1:7" x14ac:dyDescent="0.3">
      <c r="A49" s="1" t="s">
        <v>326</v>
      </c>
      <c r="B49" s="1" t="s">
        <v>275</v>
      </c>
      <c r="C49" s="6" t="str">
        <f>IF(補助対象予定経費!F37="","",TEXT((補助対象予定経費!F37),"#,##0"))</f>
        <v/>
      </c>
      <c r="D49" s="1" t="s">
        <v>273</v>
      </c>
      <c r="E49" s="1">
        <v>2</v>
      </c>
      <c r="F49" s="1">
        <v>10</v>
      </c>
      <c r="G49" s="5" t="s">
        <v>20</v>
      </c>
    </row>
    <row r="50" spans="1:7" x14ac:dyDescent="0.3">
      <c r="A50" s="1" t="s">
        <v>327</v>
      </c>
      <c r="B50" s="1" t="s">
        <v>277</v>
      </c>
      <c r="C50" s="1" t="str">
        <f>IF(補助対象予定経費!H37="","",補助対象予定経費!H37)</f>
        <v/>
      </c>
      <c r="D50" s="1" t="s">
        <v>270</v>
      </c>
      <c r="E50" s="1">
        <v>2</v>
      </c>
      <c r="F50" s="1">
        <v>11</v>
      </c>
      <c r="G50" s="5" t="s">
        <v>20</v>
      </c>
    </row>
    <row r="51" spans="1:7" x14ac:dyDescent="0.3">
      <c r="A51" s="1" t="s">
        <v>328</v>
      </c>
      <c r="B51" s="1" t="s">
        <v>153</v>
      </c>
      <c r="C51" s="1" t="str">
        <f>IF(補助対象予定経費!I37="","",補助対象予定経費!I37)</f>
        <v/>
      </c>
      <c r="D51" s="1" t="s">
        <v>270</v>
      </c>
      <c r="E51" s="1">
        <v>2</v>
      </c>
      <c r="F51" s="1">
        <v>12</v>
      </c>
      <c r="G51" s="5" t="s">
        <v>20</v>
      </c>
    </row>
    <row r="52" spans="1:7" x14ac:dyDescent="0.3">
      <c r="A52" s="1" t="s">
        <v>329</v>
      </c>
      <c r="B52" s="1" t="s">
        <v>148</v>
      </c>
      <c r="C52" s="1" t="str">
        <f>IF(補助対象予定経費!D38="","",補助対象予定経費!D38)</f>
        <v/>
      </c>
      <c r="D52" s="1" t="s">
        <v>270</v>
      </c>
      <c r="E52" s="1">
        <v>3</v>
      </c>
      <c r="F52" s="1">
        <v>13</v>
      </c>
      <c r="G52" s="5" t="s">
        <v>20</v>
      </c>
    </row>
    <row r="53" spans="1:7" x14ac:dyDescent="0.3">
      <c r="A53" s="1" t="s">
        <v>330</v>
      </c>
      <c r="B53" s="1" t="s">
        <v>272</v>
      </c>
      <c r="C53" s="6" t="str">
        <f>IF(補助対象予定経費!E38="","",TEXT((補助対象予定経費!E38),"#,##0"))</f>
        <v/>
      </c>
      <c r="D53" s="1" t="s">
        <v>273</v>
      </c>
      <c r="E53" s="1">
        <v>3</v>
      </c>
      <c r="F53" s="1">
        <v>14</v>
      </c>
      <c r="G53" s="5" t="s">
        <v>20</v>
      </c>
    </row>
    <row r="54" spans="1:7" x14ac:dyDescent="0.3">
      <c r="A54" s="1" t="s">
        <v>331</v>
      </c>
      <c r="B54" s="1" t="s">
        <v>275</v>
      </c>
      <c r="C54" s="6" t="str">
        <f>IF(補助対象予定経費!F38="","",TEXT((補助対象予定経費!F38),"#,##0"))</f>
        <v/>
      </c>
      <c r="D54" s="1" t="s">
        <v>273</v>
      </c>
      <c r="E54" s="1">
        <v>3</v>
      </c>
      <c r="F54" s="1">
        <v>15</v>
      </c>
      <c r="G54" s="5" t="s">
        <v>20</v>
      </c>
    </row>
    <row r="55" spans="1:7" x14ac:dyDescent="0.3">
      <c r="A55" s="1" t="s">
        <v>332</v>
      </c>
      <c r="B55" s="1" t="s">
        <v>277</v>
      </c>
      <c r="C55" s="1" t="str">
        <f>IF(補助対象予定経費!H38="","",補助対象予定経費!H38)</f>
        <v/>
      </c>
      <c r="D55" s="1" t="s">
        <v>270</v>
      </c>
      <c r="E55" s="1">
        <v>3</v>
      </c>
      <c r="F55" s="1">
        <v>16</v>
      </c>
      <c r="G55" s="5" t="s">
        <v>20</v>
      </c>
    </row>
    <row r="56" spans="1:7" x14ac:dyDescent="0.3">
      <c r="A56" s="1" t="s">
        <v>333</v>
      </c>
      <c r="B56" s="1" t="s">
        <v>153</v>
      </c>
      <c r="C56" s="1" t="str">
        <f>IF(補助対象予定経費!I38="","",補助対象予定経費!I38)</f>
        <v/>
      </c>
      <c r="D56" s="1" t="s">
        <v>270</v>
      </c>
      <c r="E56" s="1">
        <v>3</v>
      </c>
      <c r="F56" s="1">
        <v>17</v>
      </c>
      <c r="G56" s="5" t="s">
        <v>20</v>
      </c>
    </row>
    <row r="57" spans="1:7" x14ac:dyDescent="0.3">
      <c r="A57" s="1" t="s">
        <v>334</v>
      </c>
      <c r="B57" s="1" t="s">
        <v>148</v>
      </c>
      <c r="C57" s="1" t="str">
        <f>IF(補助対象予定経費!D39="","",補助対象予定経費!D39)</f>
        <v/>
      </c>
      <c r="D57" s="1" t="s">
        <v>270</v>
      </c>
      <c r="E57" s="1">
        <v>4</v>
      </c>
      <c r="F57" s="1">
        <v>18</v>
      </c>
      <c r="G57" s="5" t="s">
        <v>20</v>
      </c>
    </row>
    <row r="58" spans="1:7" x14ac:dyDescent="0.3">
      <c r="A58" s="1" t="s">
        <v>335</v>
      </c>
      <c r="B58" s="1" t="s">
        <v>272</v>
      </c>
      <c r="C58" s="6" t="str">
        <f>IF(補助対象予定経費!E39="","",TEXT((補助対象予定経費!E39),"#,##0"))</f>
        <v/>
      </c>
      <c r="D58" s="1" t="s">
        <v>273</v>
      </c>
      <c r="E58" s="1">
        <v>4</v>
      </c>
      <c r="F58" s="1">
        <v>19</v>
      </c>
      <c r="G58" s="5" t="s">
        <v>20</v>
      </c>
    </row>
    <row r="59" spans="1:7" x14ac:dyDescent="0.3">
      <c r="A59" s="1" t="s">
        <v>336</v>
      </c>
      <c r="B59" s="1" t="s">
        <v>275</v>
      </c>
      <c r="C59" s="6" t="str">
        <f>IF(補助対象予定経費!F39="","",TEXT((補助対象予定経費!F39),"#,##0"))</f>
        <v/>
      </c>
      <c r="D59" s="1" t="s">
        <v>273</v>
      </c>
      <c r="E59" s="1">
        <v>4</v>
      </c>
      <c r="F59" s="1">
        <v>20</v>
      </c>
      <c r="G59" s="5" t="s">
        <v>20</v>
      </c>
    </row>
    <row r="60" spans="1:7" x14ac:dyDescent="0.3">
      <c r="A60" s="1" t="s">
        <v>337</v>
      </c>
      <c r="B60" s="1" t="s">
        <v>277</v>
      </c>
      <c r="C60" s="1" t="str">
        <f>IF(補助対象予定経費!H39="","",補助対象予定経費!H39)</f>
        <v/>
      </c>
      <c r="D60" s="1" t="s">
        <v>270</v>
      </c>
      <c r="E60" s="1">
        <v>4</v>
      </c>
      <c r="F60" s="1">
        <v>21</v>
      </c>
      <c r="G60" s="5" t="s">
        <v>20</v>
      </c>
    </row>
    <row r="61" spans="1:7" x14ac:dyDescent="0.3">
      <c r="A61" s="1" t="s">
        <v>338</v>
      </c>
      <c r="B61" s="1" t="s">
        <v>153</v>
      </c>
      <c r="C61" s="1" t="str">
        <f>IF(補助対象予定経費!I39="","",補助対象予定経費!I39)</f>
        <v/>
      </c>
      <c r="D61" s="1" t="s">
        <v>270</v>
      </c>
      <c r="E61" s="1">
        <v>4</v>
      </c>
      <c r="F61" s="1">
        <v>22</v>
      </c>
      <c r="G61" s="5" t="s">
        <v>20</v>
      </c>
    </row>
    <row r="62" spans="1:7" x14ac:dyDescent="0.3">
      <c r="A62" s="1" t="s">
        <v>339</v>
      </c>
      <c r="B62" s="1" t="s">
        <v>148</v>
      </c>
      <c r="C62" s="1" t="str">
        <f>IF(補助対象予定経費!D40="","",補助対象予定経費!D40)</f>
        <v/>
      </c>
      <c r="D62" s="1" t="s">
        <v>270</v>
      </c>
      <c r="E62" s="1">
        <v>5</v>
      </c>
      <c r="F62" s="1">
        <v>23</v>
      </c>
      <c r="G62" s="5" t="s">
        <v>20</v>
      </c>
    </row>
    <row r="63" spans="1:7" x14ac:dyDescent="0.3">
      <c r="A63" s="1" t="s">
        <v>340</v>
      </c>
      <c r="B63" s="1" t="s">
        <v>272</v>
      </c>
      <c r="C63" s="6" t="str">
        <f>IF(補助対象予定経費!E40="","",TEXT((補助対象予定経費!E40),"#,##0"))</f>
        <v/>
      </c>
      <c r="D63" s="1" t="s">
        <v>273</v>
      </c>
      <c r="E63" s="1">
        <v>5</v>
      </c>
      <c r="F63" s="1">
        <v>24</v>
      </c>
      <c r="G63" s="5" t="s">
        <v>20</v>
      </c>
    </row>
    <row r="64" spans="1:7" x14ac:dyDescent="0.3">
      <c r="A64" s="1" t="s">
        <v>341</v>
      </c>
      <c r="B64" s="1" t="s">
        <v>275</v>
      </c>
      <c r="C64" s="6" t="str">
        <f>IF(補助対象予定経費!F40="","",TEXT((補助対象予定経費!F40),"#,##0"))</f>
        <v/>
      </c>
      <c r="D64" s="1" t="s">
        <v>273</v>
      </c>
      <c r="E64" s="1">
        <v>5</v>
      </c>
      <c r="F64" s="1">
        <v>25</v>
      </c>
      <c r="G64" s="5" t="s">
        <v>20</v>
      </c>
    </row>
    <row r="65" spans="1:7" x14ac:dyDescent="0.3">
      <c r="A65" s="1" t="s">
        <v>342</v>
      </c>
      <c r="B65" s="1" t="s">
        <v>277</v>
      </c>
      <c r="C65" s="1" t="str">
        <f>IF(補助対象予定経費!H40="","",補助対象予定経費!H40)</f>
        <v/>
      </c>
      <c r="D65" s="1" t="s">
        <v>270</v>
      </c>
      <c r="E65" s="1">
        <v>5</v>
      </c>
      <c r="F65" s="1">
        <v>26</v>
      </c>
      <c r="G65" s="5" t="s">
        <v>20</v>
      </c>
    </row>
    <row r="66" spans="1:7" x14ac:dyDescent="0.3">
      <c r="A66" s="1" t="s">
        <v>343</v>
      </c>
      <c r="B66" s="1" t="s">
        <v>153</v>
      </c>
      <c r="C66" s="1" t="str">
        <f>IF(補助対象予定経費!I40="","",補助対象予定経費!I40)</f>
        <v/>
      </c>
      <c r="D66" s="1" t="s">
        <v>270</v>
      </c>
      <c r="E66" s="1">
        <v>5</v>
      </c>
      <c r="F66" s="1">
        <v>27</v>
      </c>
      <c r="G66" s="5" t="s">
        <v>20</v>
      </c>
    </row>
    <row r="67" spans="1:7" hidden="1" x14ac:dyDescent="0.3">
      <c r="A67" s="1" t="s">
        <v>344</v>
      </c>
      <c r="B67" s="1" t="s">
        <v>345</v>
      </c>
      <c r="C67" s="1" t="s">
        <v>267</v>
      </c>
      <c r="D67" s="1" t="s">
        <v>268</v>
      </c>
      <c r="E67" s="1">
        <v>0</v>
      </c>
      <c r="F67" s="1">
        <v>28</v>
      </c>
      <c r="G67" s="5" t="s">
        <v>20</v>
      </c>
    </row>
    <row r="68" spans="1:7" x14ac:dyDescent="0.3">
      <c r="A68" s="1" t="s">
        <v>346</v>
      </c>
      <c r="B68" s="1" t="s">
        <v>307</v>
      </c>
      <c r="C68" s="6" t="str">
        <f>IF(補助対象予定経費!E16="","",TEXT((補助対象予定経費!E16),"#,##0"))</f>
        <v>0</v>
      </c>
      <c r="D68" s="1" t="s">
        <v>273</v>
      </c>
      <c r="E68" s="1">
        <v>1</v>
      </c>
      <c r="F68" s="1">
        <v>29</v>
      </c>
      <c r="G68" s="5" t="s">
        <v>20</v>
      </c>
    </row>
    <row r="69" spans="1:7" x14ac:dyDescent="0.3">
      <c r="A69" s="1" t="s">
        <v>347</v>
      </c>
      <c r="B69" s="1" t="s">
        <v>309</v>
      </c>
      <c r="C69" s="6" t="str">
        <f>IF(補助対象予定経費!F16="","",TEXT((補助対象予定経費!F16),"#,##0"))</f>
        <v>0</v>
      </c>
      <c r="D69" s="1" t="s">
        <v>273</v>
      </c>
      <c r="E69" s="1">
        <v>1</v>
      </c>
      <c r="F69" s="1">
        <v>30</v>
      </c>
      <c r="G69" s="5" t="s">
        <v>20</v>
      </c>
    </row>
    <row r="70" spans="1:7" x14ac:dyDescent="0.3">
      <c r="A70" s="1" t="s">
        <v>348</v>
      </c>
      <c r="B70" s="1" t="s">
        <v>311</v>
      </c>
      <c r="C70" s="6" t="str">
        <f>IF(補助対象予定経費!G16="","",TEXT((補助対象予定経費!G16),"#,##0"))</f>
        <v>0</v>
      </c>
      <c r="D70" s="1" t="s">
        <v>273</v>
      </c>
      <c r="E70" s="1">
        <v>1</v>
      </c>
      <c r="F70" s="1">
        <v>31</v>
      </c>
      <c r="G70" s="5" t="s">
        <v>20</v>
      </c>
    </row>
    <row r="71" spans="1:7" x14ac:dyDescent="0.3">
      <c r="A71" s="1" t="s">
        <v>349</v>
      </c>
      <c r="B71" s="1" t="s">
        <v>313</v>
      </c>
      <c r="C71" s="1" t="str">
        <f>IF(補助対象予定経費!I16="","",補助対象予定経費!I16)</f>
        <v/>
      </c>
      <c r="D71" s="1" t="s">
        <v>270</v>
      </c>
      <c r="E71" s="1">
        <v>1</v>
      </c>
      <c r="F71" s="1">
        <v>32</v>
      </c>
      <c r="G71" s="5" t="s">
        <v>20</v>
      </c>
    </row>
    <row r="72" spans="1:7" x14ac:dyDescent="0.3">
      <c r="A72" s="1" t="s">
        <v>350</v>
      </c>
      <c r="B72" s="1" t="s">
        <v>315</v>
      </c>
      <c r="C72" s="1" t="str">
        <f>IF(補助対象予定経費!H16="","",補助対象予定経費!H16)</f>
        <v/>
      </c>
      <c r="D72" s="1" t="s">
        <v>270</v>
      </c>
      <c r="E72" s="1">
        <v>1</v>
      </c>
      <c r="F72" s="1">
        <v>33</v>
      </c>
      <c r="G72" s="5" t="s">
        <v>20</v>
      </c>
    </row>
    <row r="73" spans="1:7" x14ac:dyDescent="0.3">
      <c r="A73" s="1" t="s">
        <v>351</v>
      </c>
      <c r="B73" s="1" t="s">
        <v>352</v>
      </c>
      <c r="C73" s="1">
        <f>IF(補助対象予定経費!D17="","",補助対象予定経費!D17)</f>
        <v>0</v>
      </c>
      <c r="D73" s="1" t="s">
        <v>263</v>
      </c>
      <c r="E73" s="1" t="s">
        <v>264</v>
      </c>
      <c r="F73" s="1">
        <v>1</v>
      </c>
      <c r="G73" s="5" t="s">
        <v>20</v>
      </c>
    </row>
    <row r="74" spans="1:7" hidden="1" x14ac:dyDescent="0.3">
      <c r="A74" s="1" t="s">
        <v>353</v>
      </c>
      <c r="B74" s="1" t="s">
        <v>135</v>
      </c>
      <c r="C74" s="1" t="s">
        <v>267</v>
      </c>
      <c r="D74" s="1" t="s">
        <v>268</v>
      </c>
      <c r="E74" s="1">
        <v>0</v>
      </c>
      <c r="F74" s="1">
        <v>2</v>
      </c>
      <c r="G74" s="5" t="s">
        <v>20</v>
      </c>
    </row>
    <row r="75" spans="1:7" x14ac:dyDescent="0.3">
      <c r="A75" s="1" t="s">
        <v>354</v>
      </c>
      <c r="B75" s="1" t="s">
        <v>148</v>
      </c>
      <c r="C75" s="1" t="str">
        <f>IF(補助対象予定経費!D41="","",補助対象予定経費!D41)</f>
        <v/>
      </c>
      <c r="D75" s="1" t="s">
        <v>270</v>
      </c>
      <c r="E75" s="1">
        <v>1</v>
      </c>
      <c r="F75" s="1">
        <v>3</v>
      </c>
      <c r="G75" s="5" t="s">
        <v>20</v>
      </c>
    </row>
    <row r="76" spans="1:7" x14ac:dyDescent="0.3">
      <c r="A76" s="1" t="s">
        <v>355</v>
      </c>
      <c r="B76" s="1" t="s">
        <v>272</v>
      </c>
      <c r="C76" s="6" t="str">
        <f>IF(補助対象予定経費!E41="","",TEXT((補助対象予定経費!E41),"#,##0"))</f>
        <v/>
      </c>
      <c r="D76" s="1" t="s">
        <v>273</v>
      </c>
      <c r="E76" s="1">
        <v>1</v>
      </c>
      <c r="F76" s="1">
        <v>4</v>
      </c>
      <c r="G76" s="5" t="s">
        <v>20</v>
      </c>
    </row>
    <row r="77" spans="1:7" x14ac:dyDescent="0.3">
      <c r="A77" s="1" t="s">
        <v>356</v>
      </c>
      <c r="B77" s="1" t="s">
        <v>275</v>
      </c>
      <c r="C77" s="6" t="str">
        <f>IF(補助対象予定経費!F41="","",TEXT((補助対象予定経費!F41),"#,##0"))</f>
        <v/>
      </c>
      <c r="D77" s="1" t="s">
        <v>273</v>
      </c>
      <c r="E77" s="1">
        <v>1</v>
      </c>
      <c r="F77" s="1">
        <v>5</v>
      </c>
      <c r="G77" s="5" t="s">
        <v>20</v>
      </c>
    </row>
    <row r="78" spans="1:7" x14ac:dyDescent="0.3">
      <c r="A78" s="1" t="s">
        <v>357</v>
      </c>
      <c r="B78" s="1" t="s">
        <v>277</v>
      </c>
      <c r="C78" s="1" t="str">
        <f>IF(補助対象予定経費!H41="","",補助対象予定経費!H41)</f>
        <v/>
      </c>
      <c r="D78" s="1" t="s">
        <v>270</v>
      </c>
      <c r="E78" s="1">
        <v>1</v>
      </c>
      <c r="F78" s="1">
        <v>6</v>
      </c>
      <c r="G78" s="5" t="s">
        <v>20</v>
      </c>
    </row>
    <row r="79" spans="1:7" x14ac:dyDescent="0.3">
      <c r="A79" s="1" t="s">
        <v>358</v>
      </c>
      <c r="B79" s="1" t="s">
        <v>153</v>
      </c>
      <c r="C79" s="1" t="str">
        <f>IF(補助対象予定経費!I41="","",補助対象予定経費!I41)</f>
        <v/>
      </c>
      <c r="D79" s="1" t="s">
        <v>270</v>
      </c>
      <c r="E79" s="1">
        <v>1</v>
      </c>
      <c r="F79" s="1">
        <v>7</v>
      </c>
      <c r="G79" s="5" t="s">
        <v>20</v>
      </c>
    </row>
    <row r="80" spans="1:7" x14ac:dyDescent="0.3">
      <c r="A80" s="1" t="s">
        <v>359</v>
      </c>
      <c r="B80" s="1" t="s">
        <v>148</v>
      </c>
      <c r="C80" s="1" t="str">
        <f>IF(補助対象予定経費!D42="","",補助対象予定経費!D42)</f>
        <v/>
      </c>
      <c r="D80" s="1" t="s">
        <v>270</v>
      </c>
      <c r="E80" s="1">
        <v>2</v>
      </c>
      <c r="F80" s="1">
        <v>8</v>
      </c>
      <c r="G80" s="5" t="s">
        <v>20</v>
      </c>
    </row>
    <row r="81" spans="1:7" x14ac:dyDescent="0.3">
      <c r="A81" s="1" t="s">
        <v>360</v>
      </c>
      <c r="B81" s="1" t="s">
        <v>272</v>
      </c>
      <c r="C81" s="6" t="str">
        <f>IF(補助対象予定経費!E42="","",TEXT((補助対象予定経費!E42),"#,##0"))</f>
        <v/>
      </c>
      <c r="D81" s="1" t="s">
        <v>273</v>
      </c>
      <c r="E81" s="1">
        <v>2</v>
      </c>
      <c r="F81" s="1">
        <v>9</v>
      </c>
      <c r="G81" s="5" t="s">
        <v>20</v>
      </c>
    </row>
    <row r="82" spans="1:7" x14ac:dyDescent="0.3">
      <c r="A82" s="1" t="s">
        <v>361</v>
      </c>
      <c r="B82" s="1" t="s">
        <v>275</v>
      </c>
      <c r="C82" s="6" t="str">
        <f>IF(補助対象予定経費!F42="","",TEXT((補助対象予定経費!F42),"#,##0"))</f>
        <v/>
      </c>
      <c r="D82" s="1" t="s">
        <v>273</v>
      </c>
      <c r="E82" s="1">
        <v>2</v>
      </c>
      <c r="F82" s="1">
        <v>10</v>
      </c>
      <c r="G82" s="5" t="s">
        <v>20</v>
      </c>
    </row>
    <row r="83" spans="1:7" x14ac:dyDescent="0.3">
      <c r="A83" s="1" t="s">
        <v>362</v>
      </c>
      <c r="B83" s="1" t="s">
        <v>277</v>
      </c>
      <c r="C83" s="1" t="str">
        <f>IF(補助対象予定経費!H42="","",補助対象予定経費!H42)</f>
        <v/>
      </c>
      <c r="D83" s="1" t="s">
        <v>270</v>
      </c>
      <c r="E83" s="1">
        <v>2</v>
      </c>
      <c r="F83" s="1">
        <v>11</v>
      </c>
      <c r="G83" s="5" t="s">
        <v>20</v>
      </c>
    </row>
    <row r="84" spans="1:7" x14ac:dyDescent="0.3">
      <c r="A84" s="1" t="s">
        <v>363</v>
      </c>
      <c r="B84" s="1" t="s">
        <v>153</v>
      </c>
      <c r="C84" s="1" t="str">
        <f>IF(補助対象予定経費!I42="","",補助対象予定経費!I42)</f>
        <v/>
      </c>
      <c r="D84" s="1" t="s">
        <v>270</v>
      </c>
      <c r="E84" s="1">
        <v>2</v>
      </c>
      <c r="F84" s="1">
        <v>12</v>
      </c>
      <c r="G84" s="5" t="s">
        <v>20</v>
      </c>
    </row>
    <row r="85" spans="1:7" x14ac:dyDescent="0.3">
      <c r="A85" s="1" t="s">
        <v>364</v>
      </c>
      <c r="B85" s="1" t="s">
        <v>148</v>
      </c>
      <c r="C85" s="1" t="str">
        <f>IF(補助対象予定経費!D43="","",補助対象予定経費!D43)</f>
        <v/>
      </c>
      <c r="D85" s="1" t="s">
        <v>270</v>
      </c>
      <c r="E85" s="1">
        <v>3</v>
      </c>
      <c r="F85" s="1">
        <v>13</v>
      </c>
      <c r="G85" s="5" t="s">
        <v>20</v>
      </c>
    </row>
    <row r="86" spans="1:7" x14ac:dyDescent="0.3">
      <c r="A86" s="1" t="s">
        <v>365</v>
      </c>
      <c r="B86" s="1" t="s">
        <v>272</v>
      </c>
      <c r="C86" s="6" t="str">
        <f>IF(補助対象予定経費!E43="","",TEXT((補助対象予定経費!E43),"#,##0"))</f>
        <v/>
      </c>
      <c r="D86" s="1" t="s">
        <v>273</v>
      </c>
      <c r="E86" s="1">
        <v>3</v>
      </c>
      <c r="F86" s="1">
        <v>14</v>
      </c>
      <c r="G86" s="5" t="s">
        <v>20</v>
      </c>
    </row>
    <row r="87" spans="1:7" x14ac:dyDescent="0.3">
      <c r="A87" s="1" t="s">
        <v>366</v>
      </c>
      <c r="B87" s="1" t="s">
        <v>275</v>
      </c>
      <c r="C87" s="6" t="str">
        <f>IF(補助対象予定経費!F43="","",TEXT((補助対象予定経費!F43),"#,##0"))</f>
        <v/>
      </c>
      <c r="D87" s="1" t="s">
        <v>273</v>
      </c>
      <c r="E87" s="1">
        <v>3</v>
      </c>
      <c r="F87" s="1">
        <v>15</v>
      </c>
      <c r="G87" s="5" t="s">
        <v>20</v>
      </c>
    </row>
    <row r="88" spans="1:7" x14ac:dyDescent="0.3">
      <c r="A88" s="1" t="s">
        <v>367</v>
      </c>
      <c r="B88" s="1" t="s">
        <v>277</v>
      </c>
      <c r="C88" s="1" t="str">
        <f>IF(補助対象予定経費!H43="","",補助対象予定経費!H43)</f>
        <v/>
      </c>
      <c r="D88" s="1" t="s">
        <v>270</v>
      </c>
      <c r="E88" s="1">
        <v>3</v>
      </c>
      <c r="F88" s="1">
        <v>16</v>
      </c>
      <c r="G88" s="5" t="s">
        <v>20</v>
      </c>
    </row>
    <row r="89" spans="1:7" x14ac:dyDescent="0.3">
      <c r="A89" s="1" t="s">
        <v>368</v>
      </c>
      <c r="B89" s="1" t="s">
        <v>153</v>
      </c>
      <c r="C89" s="1" t="str">
        <f>IF(補助対象予定経費!I43="","",補助対象予定経費!I43)</f>
        <v/>
      </c>
      <c r="D89" s="1" t="s">
        <v>270</v>
      </c>
      <c r="E89" s="1">
        <v>3</v>
      </c>
      <c r="F89" s="1">
        <v>17</v>
      </c>
      <c r="G89" s="5" t="s">
        <v>20</v>
      </c>
    </row>
    <row r="90" spans="1:7" x14ac:dyDescent="0.3">
      <c r="A90" s="1" t="s">
        <v>369</v>
      </c>
      <c r="B90" s="1" t="s">
        <v>148</v>
      </c>
      <c r="C90" s="1" t="str">
        <f>IF(補助対象予定経費!D44="","",補助対象予定経費!D44)</f>
        <v/>
      </c>
      <c r="D90" s="1" t="s">
        <v>270</v>
      </c>
      <c r="E90" s="1">
        <v>4</v>
      </c>
      <c r="F90" s="1">
        <v>18</v>
      </c>
      <c r="G90" s="5" t="s">
        <v>20</v>
      </c>
    </row>
    <row r="91" spans="1:7" x14ac:dyDescent="0.3">
      <c r="A91" s="1" t="s">
        <v>370</v>
      </c>
      <c r="B91" s="1" t="s">
        <v>272</v>
      </c>
      <c r="C91" s="6" t="str">
        <f>IF(補助対象予定経費!E44="","",TEXT((補助対象予定経費!E44),"#,##0"))</f>
        <v/>
      </c>
      <c r="D91" s="1" t="s">
        <v>273</v>
      </c>
      <c r="E91" s="1">
        <v>4</v>
      </c>
      <c r="F91" s="1">
        <v>19</v>
      </c>
      <c r="G91" s="5" t="s">
        <v>20</v>
      </c>
    </row>
    <row r="92" spans="1:7" x14ac:dyDescent="0.3">
      <c r="A92" s="1" t="s">
        <v>371</v>
      </c>
      <c r="B92" s="1" t="s">
        <v>275</v>
      </c>
      <c r="C92" s="6" t="str">
        <f>IF(補助対象予定経費!F44="","",TEXT((補助対象予定経費!F44),"#,##0"))</f>
        <v/>
      </c>
      <c r="D92" s="1" t="s">
        <v>273</v>
      </c>
      <c r="E92" s="1">
        <v>4</v>
      </c>
      <c r="F92" s="1">
        <v>20</v>
      </c>
      <c r="G92" s="5" t="s">
        <v>20</v>
      </c>
    </row>
    <row r="93" spans="1:7" x14ac:dyDescent="0.3">
      <c r="A93" s="1" t="s">
        <v>372</v>
      </c>
      <c r="B93" s="1" t="s">
        <v>277</v>
      </c>
      <c r="C93" s="1" t="str">
        <f>IF(補助対象予定経費!H44="","",補助対象予定経費!H44)</f>
        <v/>
      </c>
      <c r="D93" s="1" t="s">
        <v>270</v>
      </c>
      <c r="E93" s="1">
        <v>4</v>
      </c>
      <c r="F93" s="1">
        <v>21</v>
      </c>
      <c r="G93" s="5" t="s">
        <v>20</v>
      </c>
    </row>
    <row r="94" spans="1:7" x14ac:dyDescent="0.3">
      <c r="A94" s="1" t="s">
        <v>373</v>
      </c>
      <c r="B94" s="1" t="s">
        <v>153</v>
      </c>
      <c r="C94" s="1" t="str">
        <f>IF(補助対象予定経費!I44="","",補助対象予定経費!I44)</f>
        <v/>
      </c>
      <c r="D94" s="1" t="s">
        <v>270</v>
      </c>
      <c r="E94" s="1">
        <v>4</v>
      </c>
      <c r="F94" s="1">
        <v>22</v>
      </c>
      <c r="G94" s="5" t="s">
        <v>20</v>
      </c>
    </row>
    <row r="95" spans="1:7" x14ac:dyDescent="0.3">
      <c r="A95" s="1" t="s">
        <v>374</v>
      </c>
      <c r="B95" s="1" t="s">
        <v>148</v>
      </c>
      <c r="C95" s="1" t="str">
        <f>IF(補助対象予定経費!D45="","",補助対象予定経費!D45)</f>
        <v/>
      </c>
      <c r="D95" s="1" t="s">
        <v>270</v>
      </c>
      <c r="E95" s="1">
        <v>5</v>
      </c>
      <c r="F95" s="1">
        <v>23</v>
      </c>
      <c r="G95" s="5" t="s">
        <v>20</v>
      </c>
    </row>
    <row r="96" spans="1:7" x14ac:dyDescent="0.3">
      <c r="A96" s="1" t="s">
        <v>375</v>
      </c>
      <c r="B96" s="1" t="s">
        <v>272</v>
      </c>
      <c r="C96" s="6" t="str">
        <f>IF(補助対象予定経費!E45="","",TEXT((補助対象予定経費!E45),"#,##0"))</f>
        <v/>
      </c>
      <c r="D96" s="1" t="s">
        <v>273</v>
      </c>
      <c r="E96" s="1">
        <v>5</v>
      </c>
      <c r="F96" s="1">
        <v>24</v>
      </c>
      <c r="G96" s="5" t="s">
        <v>20</v>
      </c>
    </row>
    <row r="97" spans="1:7" x14ac:dyDescent="0.3">
      <c r="A97" s="1" t="s">
        <v>376</v>
      </c>
      <c r="B97" s="1" t="s">
        <v>275</v>
      </c>
      <c r="C97" s="6" t="str">
        <f>IF(補助対象予定経費!F45="","",TEXT((補助対象予定経費!F45),"#,##0"))</f>
        <v/>
      </c>
      <c r="D97" s="1" t="s">
        <v>273</v>
      </c>
      <c r="E97" s="1">
        <v>5</v>
      </c>
      <c r="F97" s="1">
        <v>25</v>
      </c>
      <c r="G97" s="5" t="s">
        <v>20</v>
      </c>
    </row>
    <row r="98" spans="1:7" x14ac:dyDescent="0.3">
      <c r="A98" s="1" t="s">
        <v>377</v>
      </c>
      <c r="B98" s="1" t="s">
        <v>277</v>
      </c>
      <c r="C98" s="1" t="str">
        <f>IF(補助対象予定経費!H45="","",補助対象予定経費!H45)</f>
        <v/>
      </c>
      <c r="D98" s="1" t="s">
        <v>270</v>
      </c>
      <c r="E98" s="1">
        <v>5</v>
      </c>
      <c r="F98" s="1">
        <v>26</v>
      </c>
      <c r="G98" s="5" t="s">
        <v>20</v>
      </c>
    </row>
    <row r="99" spans="1:7" x14ac:dyDescent="0.3">
      <c r="A99" s="1" t="s">
        <v>378</v>
      </c>
      <c r="B99" s="1" t="s">
        <v>153</v>
      </c>
      <c r="C99" s="1" t="str">
        <f>IF(補助対象予定経費!I45="","",補助対象予定経費!I45)</f>
        <v/>
      </c>
      <c r="D99" s="1" t="s">
        <v>270</v>
      </c>
      <c r="E99" s="1">
        <v>5</v>
      </c>
      <c r="F99" s="1">
        <v>27</v>
      </c>
      <c r="G99" s="5" t="s">
        <v>20</v>
      </c>
    </row>
    <row r="100" spans="1:7" hidden="1" x14ac:dyDescent="0.3">
      <c r="A100" s="1" t="s">
        <v>379</v>
      </c>
      <c r="B100" s="1" t="s">
        <v>380</v>
      </c>
      <c r="C100" s="1" t="s">
        <v>267</v>
      </c>
      <c r="D100" s="1" t="s">
        <v>268</v>
      </c>
      <c r="E100" s="1">
        <v>0</v>
      </c>
      <c r="F100" s="1">
        <v>28</v>
      </c>
      <c r="G100" s="5" t="s">
        <v>20</v>
      </c>
    </row>
    <row r="101" spans="1:7" x14ac:dyDescent="0.3">
      <c r="A101" s="1" t="s">
        <v>381</v>
      </c>
      <c r="B101" s="1" t="s">
        <v>307</v>
      </c>
      <c r="C101" s="6" t="str">
        <f>IF(補助対象予定経費!E17="","",TEXT((補助対象予定経費!E17),"#,##0"))</f>
        <v>0</v>
      </c>
      <c r="D101" s="1" t="s">
        <v>273</v>
      </c>
      <c r="E101" s="1">
        <v>1</v>
      </c>
      <c r="F101" s="1">
        <v>29</v>
      </c>
      <c r="G101" s="5" t="s">
        <v>20</v>
      </c>
    </row>
    <row r="102" spans="1:7" x14ac:dyDescent="0.3">
      <c r="A102" s="1" t="s">
        <v>382</v>
      </c>
      <c r="B102" s="1" t="s">
        <v>309</v>
      </c>
      <c r="C102" s="6" t="str">
        <f>IF(補助対象予定経費!F17="","",TEXT((補助対象予定経費!F17),"#,##0"))</f>
        <v>0</v>
      </c>
      <c r="D102" s="1" t="s">
        <v>273</v>
      </c>
      <c r="E102" s="1">
        <v>1</v>
      </c>
      <c r="F102" s="1">
        <v>30</v>
      </c>
      <c r="G102" s="5" t="s">
        <v>20</v>
      </c>
    </row>
    <row r="103" spans="1:7" x14ac:dyDescent="0.3">
      <c r="A103" s="1" t="s">
        <v>383</v>
      </c>
      <c r="B103" s="1" t="s">
        <v>311</v>
      </c>
      <c r="C103" s="6" t="str">
        <f>IF(補助対象予定経費!G17="","",TEXT((補助対象予定経費!G17),"#,##0"))</f>
        <v>0</v>
      </c>
      <c r="D103" s="1" t="s">
        <v>273</v>
      </c>
      <c r="E103" s="1">
        <v>1</v>
      </c>
      <c r="F103" s="1">
        <v>31</v>
      </c>
      <c r="G103" s="5" t="s">
        <v>20</v>
      </c>
    </row>
    <row r="104" spans="1:7" x14ac:dyDescent="0.3">
      <c r="A104" s="1" t="s">
        <v>384</v>
      </c>
      <c r="B104" s="1" t="s">
        <v>313</v>
      </c>
      <c r="C104" s="1" t="str">
        <f>IF(補助対象予定経費!I17="","",補助対象予定経費!I17)</f>
        <v/>
      </c>
      <c r="D104" s="1" t="s">
        <v>270</v>
      </c>
      <c r="E104" s="1">
        <v>1</v>
      </c>
      <c r="F104" s="1">
        <v>32</v>
      </c>
      <c r="G104" s="5" t="s">
        <v>20</v>
      </c>
    </row>
    <row r="105" spans="1:7" x14ac:dyDescent="0.3">
      <c r="A105" s="1" t="s">
        <v>385</v>
      </c>
      <c r="B105" s="1" t="s">
        <v>315</v>
      </c>
      <c r="C105" s="1" t="str">
        <f>IF(補助対象予定経費!H17="","",補助対象予定経費!H17)</f>
        <v/>
      </c>
      <c r="D105" s="1" t="s">
        <v>270</v>
      </c>
      <c r="E105" s="1">
        <v>1</v>
      </c>
      <c r="F105" s="1">
        <v>33</v>
      </c>
      <c r="G105" s="5" t="s">
        <v>20</v>
      </c>
    </row>
    <row r="106" spans="1:7" x14ac:dyDescent="0.3">
      <c r="A106" s="1" t="s">
        <v>386</v>
      </c>
      <c r="B106" s="1" t="s">
        <v>387</v>
      </c>
      <c r="C106" s="1">
        <f>IF(補助対象予定経費!D18="","",補助対象予定経費!D18)</f>
        <v>0</v>
      </c>
      <c r="D106" s="1" t="s">
        <v>263</v>
      </c>
      <c r="E106" s="1" t="s">
        <v>264</v>
      </c>
      <c r="F106" s="1">
        <v>1</v>
      </c>
      <c r="G106" s="5" t="s">
        <v>20</v>
      </c>
    </row>
    <row r="107" spans="1:7" hidden="1" x14ac:dyDescent="0.3">
      <c r="A107" s="1" t="s">
        <v>388</v>
      </c>
      <c r="B107" s="1" t="s">
        <v>136</v>
      </c>
      <c r="C107" s="1" t="s">
        <v>267</v>
      </c>
      <c r="D107" s="1" t="s">
        <v>268</v>
      </c>
      <c r="E107" s="1">
        <v>0</v>
      </c>
      <c r="F107" s="1">
        <v>2</v>
      </c>
      <c r="G107" s="5" t="s">
        <v>20</v>
      </c>
    </row>
    <row r="108" spans="1:7" x14ac:dyDescent="0.3">
      <c r="A108" s="1" t="s">
        <v>389</v>
      </c>
      <c r="B108" s="1" t="s">
        <v>148</v>
      </c>
      <c r="C108" s="1" t="str">
        <f>IF(補助対象予定経費!D46="","",補助対象予定経費!D46)</f>
        <v/>
      </c>
      <c r="D108" s="1" t="s">
        <v>270</v>
      </c>
      <c r="E108" s="1">
        <v>1</v>
      </c>
      <c r="F108" s="1">
        <v>3</v>
      </c>
      <c r="G108" s="5" t="s">
        <v>20</v>
      </c>
    </row>
    <row r="109" spans="1:7" x14ac:dyDescent="0.3">
      <c r="A109" s="1" t="s">
        <v>390</v>
      </c>
      <c r="B109" s="1" t="s">
        <v>272</v>
      </c>
      <c r="C109" s="6" t="str">
        <f>IF(補助対象予定経費!E46="","",TEXT((補助対象予定経費!E46),"#,##0"))</f>
        <v/>
      </c>
      <c r="D109" s="1" t="s">
        <v>273</v>
      </c>
      <c r="E109" s="1">
        <v>1</v>
      </c>
      <c r="F109" s="1">
        <v>4</v>
      </c>
      <c r="G109" s="5" t="s">
        <v>20</v>
      </c>
    </row>
    <row r="110" spans="1:7" x14ac:dyDescent="0.3">
      <c r="A110" s="1" t="s">
        <v>391</v>
      </c>
      <c r="B110" s="1" t="s">
        <v>275</v>
      </c>
      <c r="C110" s="6" t="str">
        <f>IF(補助対象予定経費!F46="","",TEXT((補助対象予定経費!F46),"#,##0"))</f>
        <v/>
      </c>
      <c r="D110" s="1" t="s">
        <v>273</v>
      </c>
      <c r="E110" s="1">
        <v>1</v>
      </c>
      <c r="F110" s="1">
        <v>5</v>
      </c>
      <c r="G110" s="5" t="s">
        <v>20</v>
      </c>
    </row>
    <row r="111" spans="1:7" x14ac:dyDescent="0.3">
      <c r="A111" s="1" t="s">
        <v>392</v>
      </c>
      <c r="B111" s="1" t="s">
        <v>277</v>
      </c>
      <c r="C111" s="1" t="str">
        <f>IF(補助対象予定経費!H46="","",補助対象予定経費!H46)</f>
        <v/>
      </c>
      <c r="D111" s="1" t="s">
        <v>270</v>
      </c>
      <c r="E111" s="1">
        <v>1</v>
      </c>
      <c r="F111" s="1">
        <v>6</v>
      </c>
      <c r="G111" s="5" t="s">
        <v>20</v>
      </c>
    </row>
    <row r="112" spans="1:7" x14ac:dyDescent="0.3">
      <c r="A112" s="1" t="s">
        <v>393</v>
      </c>
      <c r="B112" s="1" t="s">
        <v>153</v>
      </c>
      <c r="C112" s="1" t="str">
        <f>IF(補助対象予定経費!I46="","",補助対象予定経費!I46)</f>
        <v/>
      </c>
      <c r="D112" s="1" t="s">
        <v>270</v>
      </c>
      <c r="E112" s="1">
        <v>1</v>
      </c>
      <c r="F112" s="1">
        <v>7</v>
      </c>
      <c r="G112" s="5" t="s">
        <v>20</v>
      </c>
    </row>
    <row r="113" spans="1:7" x14ac:dyDescent="0.3">
      <c r="A113" s="1" t="s">
        <v>394</v>
      </c>
      <c r="B113" s="1" t="s">
        <v>148</v>
      </c>
      <c r="C113" s="1" t="str">
        <f>IF(補助対象予定経費!D47="","",補助対象予定経費!D47)</f>
        <v/>
      </c>
      <c r="D113" s="1" t="s">
        <v>270</v>
      </c>
      <c r="E113" s="1">
        <v>2</v>
      </c>
      <c r="F113" s="1">
        <v>8</v>
      </c>
      <c r="G113" s="5" t="s">
        <v>20</v>
      </c>
    </row>
    <row r="114" spans="1:7" x14ac:dyDescent="0.3">
      <c r="A114" s="1" t="s">
        <v>395</v>
      </c>
      <c r="B114" s="1" t="s">
        <v>272</v>
      </c>
      <c r="C114" s="6" t="str">
        <f>IF(補助対象予定経費!E47="","",TEXT((補助対象予定経費!E47),"#,##0"))</f>
        <v/>
      </c>
      <c r="D114" s="1" t="s">
        <v>273</v>
      </c>
      <c r="E114" s="1">
        <v>2</v>
      </c>
      <c r="F114" s="1">
        <v>9</v>
      </c>
      <c r="G114" s="5" t="s">
        <v>20</v>
      </c>
    </row>
    <row r="115" spans="1:7" x14ac:dyDescent="0.3">
      <c r="A115" s="1" t="s">
        <v>396</v>
      </c>
      <c r="B115" s="1" t="s">
        <v>275</v>
      </c>
      <c r="C115" s="6" t="str">
        <f>IF(補助対象予定経費!F47="","",TEXT((補助対象予定経費!F47),"#,##0"))</f>
        <v/>
      </c>
      <c r="D115" s="1" t="s">
        <v>273</v>
      </c>
      <c r="E115" s="1">
        <v>2</v>
      </c>
      <c r="F115" s="1">
        <v>10</v>
      </c>
      <c r="G115" s="5" t="s">
        <v>20</v>
      </c>
    </row>
    <row r="116" spans="1:7" x14ac:dyDescent="0.3">
      <c r="A116" s="1" t="s">
        <v>397</v>
      </c>
      <c r="B116" s="1" t="s">
        <v>277</v>
      </c>
      <c r="C116" s="1" t="str">
        <f>IF(補助対象予定経費!H47="","",補助対象予定経費!H47)</f>
        <v/>
      </c>
      <c r="D116" s="1" t="s">
        <v>270</v>
      </c>
      <c r="E116" s="1">
        <v>2</v>
      </c>
      <c r="F116" s="1">
        <v>11</v>
      </c>
      <c r="G116" s="5" t="s">
        <v>20</v>
      </c>
    </row>
    <row r="117" spans="1:7" x14ac:dyDescent="0.3">
      <c r="A117" s="1" t="s">
        <v>398</v>
      </c>
      <c r="B117" s="1" t="s">
        <v>153</v>
      </c>
      <c r="C117" s="1" t="str">
        <f>IF(補助対象予定経費!I47="","",補助対象予定経費!I47)</f>
        <v/>
      </c>
      <c r="D117" s="1" t="s">
        <v>270</v>
      </c>
      <c r="E117" s="1">
        <v>2</v>
      </c>
      <c r="F117" s="1">
        <v>12</v>
      </c>
      <c r="G117" s="5" t="s">
        <v>20</v>
      </c>
    </row>
    <row r="118" spans="1:7" x14ac:dyDescent="0.3">
      <c r="A118" s="1" t="s">
        <v>399</v>
      </c>
      <c r="B118" s="1" t="s">
        <v>148</v>
      </c>
      <c r="C118" s="1" t="str">
        <f>IF(補助対象予定経費!D48="","",補助対象予定経費!D48)</f>
        <v/>
      </c>
      <c r="D118" s="1" t="s">
        <v>270</v>
      </c>
      <c r="E118" s="1">
        <v>3</v>
      </c>
      <c r="F118" s="1">
        <v>13</v>
      </c>
      <c r="G118" s="5" t="s">
        <v>20</v>
      </c>
    </row>
    <row r="119" spans="1:7" x14ac:dyDescent="0.3">
      <c r="A119" s="1" t="s">
        <v>400</v>
      </c>
      <c r="B119" s="1" t="s">
        <v>272</v>
      </c>
      <c r="C119" s="6" t="str">
        <f>IF(補助対象予定経費!E48="","",TEXT((補助対象予定経費!E48),"#,##0"))</f>
        <v/>
      </c>
      <c r="D119" s="1" t="s">
        <v>273</v>
      </c>
      <c r="E119" s="1">
        <v>3</v>
      </c>
      <c r="F119" s="1">
        <v>14</v>
      </c>
      <c r="G119" s="5" t="s">
        <v>20</v>
      </c>
    </row>
    <row r="120" spans="1:7" x14ac:dyDescent="0.3">
      <c r="A120" s="1" t="s">
        <v>401</v>
      </c>
      <c r="B120" s="1" t="s">
        <v>275</v>
      </c>
      <c r="C120" s="6" t="str">
        <f>IF(補助対象予定経費!F48="","",TEXT((補助対象予定経費!F48),"#,##0"))</f>
        <v/>
      </c>
      <c r="D120" s="1" t="s">
        <v>273</v>
      </c>
      <c r="E120" s="1">
        <v>3</v>
      </c>
      <c r="F120" s="1">
        <v>15</v>
      </c>
      <c r="G120" s="5" t="s">
        <v>20</v>
      </c>
    </row>
    <row r="121" spans="1:7" x14ac:dyDescent="0.3">
      <c r="A121" s="1" t="s">
        <v>402</v>
      </c>
      <c r="B121" s="1" t="s">
        <v>277</v>
      </c>
      <c r="C121" s="1" t="str">
        <f>IF(補助対象予定経費!H48="","",補助対象予定経費!H48)</f>
        <v/>
      </c>
      <c r="D121" s="1" t="s">
        <v>270</v>
      </c>
      <c r="E121" s="1">
        <v>3</v>
      </c>
      <c r="F121" s="1">
        <v>16</v>
      </c>
      <c r="G121" s="5" t="s">
        <v>20</v>
      </c>
    </row>
    <row r="122" spans="1:7" x14ac:dyDescent="0.3">
      <c r="A122" s="1" t="s">
        <v>403</v>
      </c>
      <c r="B122" s="1" t="s">
        <v>153</v>
      </c>
      <c r="C122" s="1" t="str">
        <f>IF(補助対象予定経費!I48="","",補助対象予定経費!I48)</f>
        <v/>
      </c>
      <c r="D122" s="1" t="s">
        <v>270</v>
      </c>
      <c r="E122" s="1">
        <v>3</v>
      </c>
      <c r="F122" s="1">
        <v>17</v>
      </c>
      <c r="G122" s="5" t="s">
        <v>20</v>
      </c>
    </row>
    <row r="123" spans="1:7" x14ac:dyDescent="0.3">
      <c r="A123" s="1" t="s">
        <v>404</v>
      </c>
      <c r="B123" s="1" t="s">
        <v>148</v>
      </c>
      <c r="C123" s="1" t="str">
        <f>IF(補助対象予定経費!D49="","",補助対象予定経費!D49)</f>
        <v/>
      </c>
      <c r="D123" s="1" t="s">
        <v>270</v>
      </c>
      <c r="E123" s="1">
        <v>4</v>
      </c>
      <c r="F123" s="1">
        <v>18</v>
      </c>
      <c r="G123" s="5" t="s">
        <v>20</v>
      </c>
    </row>
    <row r="124" spans="1:7" x14ac:dyDescent="0.3">
      <c r="A124" s="1" t="s">
        <v>405</v>
      </c>
      <c r="B124" s="1" t="s">
        <v>272</v>
      </c>
      <c r="C124" s="6" t="str">
        <f>IF(補助対象予定経費!E49="","",TEXT((補助対象予定経費!E49),"#,##0"))</f>
        <v/>
      </c>
      <c r="D124" s="1" t="s">
        <v>273</v>
      </c>
      <c r="E124" s="1">
        <v>4</v>
      </c>
      <c r="F124" s="1">
        <v>19</v>
      </c>
      <c r="G124" s="5" t="s">
        <v>20</v>
      </c>
    </row>
    <row r="125" spans="1:7" x14ac:dyDescent="0.3">
      <c r="A125" s="1" t="s">
        <v>406</v>
      </c>
      <c r="B125" s="1" t="s">
        <v>275</v>
      </c>
      <c r="C125" s="6" t="str">
        <f>IF(補助対象予定経費!F49="","",TEXT((補助対象予定経費!F49),"#,##0"))</f>
        <v/>
      </c>
      <c r="D125" s="1" t="s">
        <v>273</v>
      </c>
      <c r="E125" s="1">
        <v>4</v>
      </c>
      <c r="F125" s="1">
        <v>20</v>
      </c>
      <c r="G125" s="5" t="s">
        <v>20</v>
      </c>
    </row>
    <row r="126" spans="1:7" x14ac:dyDescent="0.3">
      <c r="A126" s="1" t="s">
        <v>407</v>
      </c>
      <c r="B126" s="1" t="s">
        <v>277</v>
      </c>
      <c r="C126" s="1" t="str">
        <f>IF(補助対象予定経費!H49="","",補助対象予定経費!H49)</f>
        <v/>
      </c>
      <c r="D126" s="1" t="s">
        <v>270</v>
      </c>
      <c r="E126" s="1">
        <v>4</v>
      </c>
      <c r="F126" s="1">
        <v>21</v>
      </c>
      <c r="G126" s="5" t="s">
        <v>20</v>
      </c>
    </row>
    <row r="127" spans="1:7" x14ac:dyDescent="0.3">
      <c r="A127" s="1" t="s">
        <v>408</v>
      </c>
      <c r="B127" s="1" t="s">
        <v>153</v>
      </c>
      <c r="C127" s="1" t="str">
        <f>IF(補助対象予定経費!I49="","",補助対象予定経費!I49)</f>
        <v/>
      </c>
      <c r="D127" s="1" t="s">
        <v>270</v>
      </c>
      <c r="E127" s="1">
        <v>4</v>
      </c>
      <c r="F127" s="1">
        <v>22</v>
      </c>
      <c r="G127" s="5" t="s">
        <v>20</v>
      </c>
    </row>
    <row r="128" spans="1:7" x14ac:dyDescent="0.3">
      <c r="A128" s="1" t="s">
        <v>409</v>
      </c>
      <c r="B128" s="1" t="s">
        <v>148</v>
      </c>
      <c r="C128" s="1" t="str">
        <f>IF(補助対象予定経費!D50="","",補助対象予定経費!D50)</f>
        <v/>
      </c>
      <c r="D128" s="1" t="s">
        <v>270</v>
      </c>
      <c r="E128" s="1">
        <v>5</v>
      </c>
      <c r="F128" s="1">
        <v>23</v>
      </c>
      <c r="G128" s="5" t="s">
        <v>20</v>
      </c>
    </row>
    <row r="129" spans="1:7" x14ac:dyDescent="0.3">
      <c r="A129" s="1" t="s">
        <v>410</v>
      </c>
      <c r="B129" s="1" t="s">
        <v>272</v>
      </c>
      <c r="C129" s="6" t="str">
        <f>IF(補助対象予定経費!E50="","",TEXT((補助対象予定経費!E50),"#,##0"))</f>
        <v/>
      </c>
      <c r="D129" s="1" t="s">
        <v>273</v>
      </c>
      <c r="E129" s="1">
        <v>5</v>
      </c>
      <c r="F129" s="1">
        <v>24</v>
      </c>
      <c r="G129" s="5" t="s">
        <v>20</v>
      </c>
    </row>
    <row r="130" spans="1:7" x14ac:dyDescent="0.3">
      <c r="A130" s="1" t="s">
        <v>411</v>
      </c>
      <c r="B130" s="1" t="s">
        <v>275</v>
      </c>
      <c r="C130" s="6" t="str">
        <f>IF(補助対象予定経費!F50="","",TEXT((補助対象予定経費!F50),"#,##0"))</f>
        <v/>
      </c>
      <c r="D130" s="1" t="s">
        <v>273</v>
      </c>
      <c r="E130" s="1">
        <v>5</v>
      </c>
      <c r="F130" s="1">
        <v>25</v>
      </c>
      <c r="G130" s="5" t="s">
        <v>20</v>
      </c>
    </row>
    <row r="131" spans="1:7" x14ac:dyDescent="0.3">
      <c r="A131" s="1" t="s">
        <v>412</v>
      </c>
      <c r="B131" s="1" t="s">
        <v>277</v>
      </c>
      <c r="C131" s="1" t="str">
        <f>IF(補助対象予定経費!H50="","",補助対象予定経費!H50)</f>
        <v/>
      </c>
      <c r="D131" s="1" t="s">
        <v>270</v>
      </c>
      <c r="E131" s="1">
        <v>5</v>
      </c>
      <c r="F131" s="1">
        <v>26</v>
      </c>
      <c r="G131" s="5" t="s">
        <v>20</v>
      </c>
    </row>
    <row r="132" spans="1:7" x14ac:dyDescent="0.3">
      <c r="A132" s="1" t="s">
        <v>413</v>
      </c>
      <c r="B132" s="1" t="s">
        <v>153</v>
      </c>
      <c r="C132" s="1" t="str">
        <f>IF(補助対象予定経費!I50="","",補助対象予定経費!I50)</f>
        <v/>
      </c>
      <c r="D132" s="1" t="s">
        <v>270</v>
      </c>
      <c r="E132" s="1">
        <v>5</v>
      </c>
      <c r="F132" s="1">
        <v>27</v>
      </c>
      <c r="G132" s="5" t="s">
        <v>20</v>
      </c>
    </row>
    <row r="133" spans="1:7" hidden="1" x14ac:dyDescent="0.3">
      <c r="A133" s="1" t="s">
        <v>414</v>
      </c>
      <c r="B133" s="1" t="s">
        <v>415</v>
      </c>
      <c r="C133" s="1" t="s">
        <v>267</v>
      </c>
      <c r="D133" s="1" t="s">
        <v>268</v>
      </c>
      <c r="E133" s="1">
        <v>0</v>
      </c>
      <c r="F133" s="1">
        <v>28</v>
      </c>
      <c r="G133" s="5" t="s">
        <v>20</v>
      </c>
    </row>
    <row r="134" spans="1:7" x14ac:dyDescent="0.3">
      <c r="A134" s="1" t="s">
        <v>416</v>
      </c>
      <c r="B134" s="1" t="s">
        <v>307</v>
      </c>
      <c r="C134" s="6" t="str">
        <f>IF(補助対象予定経費!E18="","",TEXT((補助対象予定経費!E18),"#,##0"))</f>
        <v>0</v>
      </c>
      <c r="D134" s="1" t="s">
        <v>273</v>
      </c>
      <c r="E134" s="1">
        <v>1</v>
      </c>
      <c r="F134" s="1">
        <v>29</v>
      </c>
      <c r="G134" s="5" t="s">
        <v>20</v>
      </c>
    </row>
    <row r="135" spans="1:7" x14ac:dyDescent="0.3">
      <c r="A135" s="1" t="s">
        <v>417</v>
      </c>
      <c r="B135" s="1" t="s">
        <v>309</v>
      </c>
      <c r="C135" s="6" t="str">
        <f>IF(補助対象予定経費!F18="","",TEXT((補助対象予定経費!F18),"#,##0"))</f>
        <v>0</v>
      </c>
      <c r="D135" s="1" t="s">
        <v>273</v>
      </c>
      <c r="E135" s="1">
        <v>1</v>
      </c>
      <c r="F135" s="1">
        <v>30</v>
      </c>
      <c r="G135" s="5" t="s">
        <v>20</v>
      </c>
    </row>
    <row r="136" spans="1:7" x14ac:dyDescent="0.3">
      <c r="A136" s="1" t="s">
        <v>418</v>
      </c>
      <c r="B136" s="1" t="s">
        <v>311</v>
      </c>
      <c r="C136" s="6" t="str">
        <f>IF(補助対象予定経費!G18="","",TEXT((補助対象予定経費!G18),"#,##0"))</f>
        <v>0</v>
      </c>
      <c r="D136" s="1" t="s">
        <v>273</v>
      </c>
      <c r="E136" s="1">
        <v>1</v>
      </c>
      <c r="F136" s="1">
        <v>31</v>
      </c>
      <c r="G136" s="5" t="s">
        <v>20</v>
      </c>
    </row>
    <row r="137" spans="1:7" x14ac:dyDescent="0.3">
      <c r="A137" s="1" t="s">
        <v>419</v>
      </c>
      <c r="B137" s="1" t="s">
        <v>313</v>
      </c>
      <c r="C137" s="1" t="str">
        <f>IF(補助対象予定経費!I18="","",補助対象予定経費!I18)</f>
        <v/>
      </c>
      <c r="D137" s="1" t="s">
        <v>270</v>
      </c>
      <c r="E137" s="1">
        <v>1</v>
      </c>
      <c r="F137" s="1">
        <v>32</v>
      </c>
      <c r="G137" s="5" t="s">
        <v>20</v>
      </c>
    </row>
    <row r="138" spans="1:7" x14ac:dyDescent="0.3">
      <c r="A138" s="1" t="s">
        <v>420</v>
      </c>
      <c r="B138" s="1" t="s">
        <v>315</v>
      </c>
      <c r="C138" s="1" t="str">
        <f>IF(補助対象予定経費!H18="","",補助対象予定経費!H18)</f>
        <v/>
      </c>
      <c r="D138" s="1" t="s">
        <v>270</v>
      </c>
      <c r="E138" s="1">
        <v>1</v>
      </c>
      <c r="F138" s="1">
        <v>33</v>
      </c>
      <c r="G138" s="5" t="s">
        <v>20</v>
      </c>
    </row>
    <row r="139" spans="1:7" x14ac:dyDescent="0.3">
      <c r="A139" s="1" t="s">
        <v>421</v>
      </c>
      <c r="B139" s="1" t="s">
        <v>422</v>
      </c>
      <c r="C139" s="1">
        <f>IF(補助対象予定経費!D19="","",補助対象予定経費!D19)</f>
        <v>0</v>
      </c>
      <c r="D139" s="1" t="s">
        <v>263</v>
      </c>
      <c r="E139" s="1" t="s">
        <v>264</v>
      </c>
      <c r="F139" s="1">
        <v>1</v>
      </c>
      <c r="G139" s="5" t="s">
        <v>20</v>
      </c>
    </row>
    <row r="140" spans="1:7" hidden="1" x14ac:dyDescent="0.3">
      <c r="A140" s="1" t="s">
        <v>423</v>
      </c>
      <c r="B140" s="1" t="s">
        <v>137</v>
      </c>
      <c r="C140" s="1" t="s">
        <v>267</v>
      </c>
      <c r="D140" s="1" t="s">
        <v>268</v>
      </c>
      <c r="E140" s="1">
        <v>0</v>
      </c>
      <c r="F140" s="1">
        <v>2</v>
      </c>
      <c r="G140" s="5" t="s">
        <v>20</v>
      </c>
    </row>
    <row r="141" spans="1:7" x14ac:dyDescent="0.3">
      <c r="A141" s="1" t="s">
        <v>424</v>
      </c>
      <c r="B141" s="1" t="s">
        <v>148</v>
      </c>
      <c r="C141" s="1" t="str">
        <f>IF(補助対象予定経費!D51="","",補助対象予定経費!D51)</f>
        <v/>
      </c>
      <c r="D141" s="1" t="s">
        <v>270</v>
      </c>
      <c r="E141" s="1">
        <v>1</v>
      </c>
      <c r="F141" s="1">
        <v>3</v>
      </c>
      <c r="G141" s="5" t="s">
        <v>20</v>
      </c>
    </row>
    <row r="142" spans="1:7" x14ac:dyDescent="0.3">
      <c r="A142" s="1" t="s">
        <v>425</v>
      </c>
      <c r="B142" s="1" t="s">
        <v>272</v>
      </c>
      <c r="C142" s="6" t="str">
        <f>IF(補助対象予定経費!E51="","",TEXT((補助対象予定経費!E51),"#,##0"))</f>
        <v/>
      </c>
      <c r="D142" s="1" t="s">
        <v>273</v>
      </c>
      <c r="E142" s="1">
        <v>1</v>
      </c>
      <c r="F142" s="1">
        <v>4</v>
      </c>
      <c r="G142" s="5" t="s">
        <v>20</v>
      </c>
    </row>
    <row r="143" spans="1:7" x14ac:dyDescent="0.3">
      <c r="A143" s="1" t="s">
        <v>426</v>
      </c>
      <c r="B143" s="1" t="s">
        <v>275</v>
      </c>
      <c r="C143" s="6" t="str">
        <f>IF(補助対象予定経費!F51="","",TEXT((補助対象予定経費!F51),"#,##0"))</f>
        <v/>
      </c>
      <c r="D143" s="1" t="s">
        <v>273</v>
      </c>
      <c r="E143" s="1">
        <v>1</v>
      </c>
      <c r="F143" s="1">
        <v>5</v>
      </c>
      <c r="G143" s="5" t="s">
        <v>20</v>
      </c>
    </row>
    <row r="144" spans="1:7" x14ac:dyDescent="0.3">
      <c r="A144" s="1" t="s">
        <v>427</v>
      </c>
      <c r="B144" s="1" t="s">
        <v>277</v>
      </c>
      <c r="C144" s="1" t="str">
        <f>IF(補助対象予定経費!H51="","",補助対象予定経費!H51)</f>
        <v/>
      </c>
      <c r="D144" s="1" t="s">
        <v>270</v>
      </c>
      <c r="E144" s="1">
        <v>1</v>
      </c>
      <c r="F144" s="1">
        <v>6</v>
      </c>
      <c r="G144" s="5" t="s">
        <v>20</v>
      </c>
    </row>
    <row r="145" spans="1:7" x14ac:dyDescent="0.3">
      <c r="A145" s="1" t="s">
        <v>428</v>
      </c>
      <c r="B145" s="1" t="s">
        <v>153</v>
      </c>
      <c r="C145" s="1" t="str">
        <f>IF(補助対象予定経費!I51="","",補助対象予定経費!I51)</f>
        <v/>
      </c>
      <c r="D145" s="1" t="s">
        <v>270</v>
      </c>
      <c r="E145" s="1">
        <v>1</v>
      </c>
      <c r="F145" s="1">
        <v>7</v>
      </c>
      <c r="G145" s="5" t="s">
        <v>20</v>
      </c>
    </row>
    <row r="146" spans="1:7" x14ac:dyDescent="0.3">
      <c r="A146" s="1" t="s">
        <v>429</v>
      </c>
      <c r="B146" s="1" t="s">
        <v>148</v>
      </c>
      <c r="C146" s="1" t="str">
        <f>IF(補助対象予定経費!D52="","",補助対象予定経費!D52)</f>
        <v/>
      </c>
      <c r="D146" s="1" t="s">
        <v>270</v>
      </c>
      <c r="E146" s="1">
        <v>2</v>
      </c>
      <c r="F146" s="1">
        <v>8</v>
      </c>
      <c r="G146" s="5" t="s">
        <v>20</v>
      </c>
    </row>
    <row r="147" spans="1:7" x14ac:dyDescent="0.3">
      <c r="A147" s="1" t="s">
        <v>430</v>
      </c>
      <c r="B147" s="1" t="s">
        <v>272</v>
      </c>
      <c r="C147" s="6" t="str">
        <f>IF(補助対象予定経費!E52="","",TEXT((補助対象予定経費!E52),"#,##0"))</f>
        <v/>
      </c>
      <c r="D147" s="1" t="s">
        <v>273</v>
      </c>
      <c r="E147" s="1">
        <v>2</v>
      </c>
      <c r="F147" s="1">
        <v>9</v>
      </c>
      <c r="G147" s="5" t="s">
        <v>20</v>
      </c>
    </row>
    <row r="148" spans="1:7" x14ac:dyDescent="0.3">
      <c r="A148" s="1" t="s">
        <v>431</v>
      </c>
      <c r="B148" s="1" t="s">
        <v>275</v>
      </c>
      <c r="C148" s="6" t="str">
        <f>IF(補助対象予定経費!F52="","",TEXT((補助対象予定経費!F52),"#,##0"))</f>
        <v/>
      </c>
      <c r="D148" s="1" t="s">
        <v>273</v>
      </c>
      <c r="E148" s="1">
        <v>2</v>
      </c>
      <c r="F148" s="1">
        <v>10</v>
      </c>
      <c r="G148" s="5" t="s">
        <v>20</v>
      </c>
    </row>
    <row r="149" spans="1:7" x14ac:dyDescent="0.3">
      <c r="A149" s="1" t="s">
        <v>432</v>
      </c>
      <c r="B149" s="1" t="s">
        <v>277</v>
      </c>
      <c r="C149" s="1" t="str">
        <f>IF(補助対象予定経費!H52="","",補助対象予定経費!H52)</f>
        <v/>
      </c>
      <c r="D149" s="1" t="s">
        <v>270</v>
      </c>
      <c r="E149" s="1">
        <v>2</v>
      </c>
      <c r="F149" s="1">
        <v>11</v>
      </c>
      <c r="G149" s="5" t="s">
        <v>20</v>
      </c>
    </row>
    <row r="150" spans="1:7" x14ac:dyDescent="0.3">
      <c r="A150" s="1" t="s">
        <v>433</v>
      </c>
      <c r="B150" s="1" t="s">
        <v>153</v>
      </c>
      <c r="C150" s="1" t="str">
        <f>IF(補助対象予定経費!I52="","",補助対象予定経費!I52)</f>
        <v/>
      </c>
      <c r="D150" s="1" t="s">
        <v>270</v>
      </c>
      <c r="E150" s="1">
        <v>2</v>
      </c>
      <c r="F150" s="1">
        <v>12</v>
      </c>
      <c r="G150" s="5" t="s">
        <v>20</v>
      </c>
    </row>
    <row r="151" spans="1:7" x14ac:dyDescent="0.3">
      <c r="A151" s="1" t="s">
        <v>434</v>
      </c>
      <c r="B151" s="1" t="s">
        <v>148</v>
      </c>
      <c r="C151" s="1" t="str">
        <f>IF(補助対象予定経費!D53="","",補助対象予定経費!D53)</f>
        <v/>
      </c>
      <c r="D151" s="1" t="s">
        <v>270</v>
      </c>
      <c r="E151" s="1">
        <v>3</v>
      </c>
      <c r="F151" s="1">
        <v>13</v>
      </c>
      <c r="G151" s="5" t="s">
        <v>20</v>
      </c>
    </row>
    <row r="152" spans="1:7" x14ac:dyDescent="0.3">
      <c r="A152" s="1" t="s">
        <v>435</v>
      </c>
      <c r="B152" s="1" t="s">
        <v>272</v>
      </c>
      <c r="C152" s="6" t="str">
        <f>IF(補助対象予定経費!E53="","",TEXT((補助対象予定経費!E53),"#,##0"))</f>
        <v/>
      </c>
      <c r="D152" s="1" t="s">
        <v>273</v>
      </c>
      <c r="E152" s="1">
        <v>3</v>
      </c>
      <c r="F152" s="1">
        <v>14</v>
      </c>
      <c r="G152" s="5" t="s">
        <v>20</v>
      </c>
    </row>
    <row r="153" spans="1:7" x14ac:dyDescent="0.3">
      <c r="A153" s="1" t="s">
        <v>436</v>
      </c>
      <c r="B153" s="1" t="s">
        <v>275</v>
      </c>
      <c r="C153" s="6" t="str">
        <f>IF(補助対象予定経費!F53="","",TEXT((補助対象予定経費!F53),"#,##0"))</f>
        <v/>
      </c>
      <c r="D153" s="1" t="s">
        <v>273</v>
      </c>
      <c r="E153" s="1">
        <v>3</v>
      </c>
      <c r="F153" s="1">
        <v>15</v>
      </c>
      <c r="G153" s="5" t="s">
        <v>20</v>
      </c>
    </row>
    <row r="154" spans="1:7" x14ac:dyDescent="0.3">
      <c r="A154" s="1" t="s">
        <v>437</v>
      </c>
      <c r="B154" s="1" t="s">
        <v>277</v>
      </c>
      <c r="C154" s="1" t="str">
        <f>IF(補助対象予定経費!H53="","",補助対象予定経費!H53)</f>
        <v/>
      </c>
      <c r="D154" s="1" t="s">
        <v>270</v>
      </c>
      <c r="E154" s="1">
        <v>3</v>
      </c>
      <c r="F154" s="1">
        <v>16</v>
      </c>
      <c r="G154" s="5" t="s">
        <v>20</v>
      </c>
    </row>
    <row r="155" spans="1:7" x14ac:dyDescent="0.3">
      <c r="A155" s="1" t="s">
        <v>438</v>
      </c>
      <c r="B155" s="1" t="s">
        <v>153</v>
      </c>
      <c r="C155" s="1" t="str">
        <f>IF(補助対象予定経費!I53="","",補助対象予定経費!I53)</f>
        <v/>
      </c>
      <c r="D155" s="1" t="s">
        <v>270</v>
      </c>
      <c r="E155" s="1">
        <v>3</v>
      </c>
      <c r="F155" s="1">
        <v>17</v>
      </c>
      <c r="G155" s="5" t="s">
        <v>20</v>
      </c>
    </row>
    <row r="156" spans="1:7" x14ac:dyDescent="0.3">
      <c r="A156" s="1" t="s">
        <v>439</v>
      </c>
      <c r="B156" s="1" t="s">
        <v>148</v>
      </c>
      <c r="C156" s="1" t="str">
        <f>IF(補助対象予定経費!D54="","",補助対象予定経費!D54)</f>
        <v/>
      </c>
      <c r="D156" s="1" t="s">
        <v>270</v>
      </c>
      <c r="E156" s="1">
        <v>4</v>
      </c>
      <c r="F156" s="1">
        <v>18</v>
      </c>
      <c r="G156" s="5" t="s">
        <v>20</v>
      </c>
    </row>
    <row r="157" spans="1:7" x14ac:dyDescent="0.3">
      <c r="A157" s="1" t="s">
        <v>440</v>
      </c>
      <c r="B157" s="1" t="s">
        <v>272</v>
      </c>
      <c r="C157" s="6" t="str">
        <f>IF(補助対象予定経費!E54="","",TEXT((補助対象予定経費!E54),"#,##0"))</f>
        <v/>
      </c>
      <c r="D157" s="1" t="s">
        <v>273</v>
      </c>
      <c r="E157" s="1">
        <v>4</v>
      </c>
      <c r="F157" s="1">
        <v>19</v>
      </c>
      <c r="G157" s="5" t="s">
        <v>20</v>
      </c>
    </row>
    <row r="158" spans="1:7" x14ac:dyDescent="0.3">
      <c r="A158" s="1" t="s">
        <v>441</v>
      </c>
      <c r="B158" s="1" t="s">
        <v>275</v>
      </c>
      <c r="C158" s="6" t="str">
        <f>IF(補助対象予定経費!F54="","",TEXT((補助対象予定経費!F54),"#,##0"))</f>
        <v/>
      </c>
      <c r="D158" s="1" t="s">
        <v>273</v>
      </c>
      <c r="E158" s="1">
        <v>4</v>
      </c>
      <c r="F158" s="1">
        <v>20</v>
      </c>
      <c r="G158" s="5" t="s">
        <v>20</v>
      </c>
    </row>
    <row r="159" spans="1:7" x14ac:dyDescent="0.3">
      <c r="A159" s="1" t="s">
        <v>442</v>
      </c>
      <c r="B159" s="1" t="s">
        <v>277</v>
      </c>
      <c r="C159" s="1" t="str">
        <f>IF(補助対象予定経費!H54="","",補助対象予定経費!H54)</f>
        <v/>
      </c>
      <c r="D159" s="1" t="s">
        <v>270</v>
      </c>
      <c r="E159" s="1">
        <v>4</v>
      </c>
      <c r="F159" s="1">
        <v>21</v>
      </c>
      <c r="G159" s="5" t="s">
        <v>20</v>
      </c>
    </row>
    <row r="160" spans="1:7" x14ac:dyDescent="0.3">
      <c r="A160" s="1" t="s">
        <v>443</v>
      </c>
      <c r="B160" s="1" t="s">
        <v>153</v>
      </c>
      <c r="C160" s="1" t="str">
        <f>IF(補助対象予定経費!I54="","",補助対象予定経費!I54)</f>
        <v/>
      </c>
      <c r="D160" s="1" t="s">
        <v>270</v>
      </c>
      <c r="E160" s="1">
        <v>4</v>
      </c>
      <c r="F160" s="1">
        <v>22</v>
      </c>
      <c r="G160" s="5" t="s">
        <v>20</v>
      </c>
    </row>
    <row r="161" spans="1:7" x14ac:dyDescent="0.3">
      <c r="A161" s="1" t="s">
        <v>444</v>
      </c>
      <c r="B161" s="1" t="s">
        <v>148</v>
      </c>
      <c r="C161" s="1" t="str">
        <f>IF(補助対象予定経費!D55="","",補助対象予定経費!D55)</f>
        <v/>
      </c>
      <c r="D161" s="1" t="s">
        <v>270</v>
      </c>
      <c r="E161" s="1">
        <v>5</v>
      </c>
      <c r="F161" s="1">
        <v>23</v>
      </c>
      <c r="G161" s="5" t="s">
        <v>20</v>
      </c>
    </row>
    <row r="162" spans="1:7" x14ac:dyDescent="0.3">
      <c r="A162" s="1" t="s">
        <v>445</v>
      </c>
      <c r="B162" s="1" t="s">
        <v>272</v>
      </c>
      <c r="C162" s="6" t="str">
        <f>IF(補助対象予定経費!E55="","",TEXT((補助対象予定経費!E55),"#,##0"))</f>
        <v/>
      </c>
      <c r="D162" s="1" t="s">
        <v>273</v>
      </c>
      <c r="E162" s="1">
        <v>5</v>
      </c>
      <c r="F162" s="1">
        <v>24</v>
      </c>
      <c r="G162" s="5" t="s">
        <v>20</v>
      </c>
    </row>
    <row r="163" spans="1:7" x14ac:dyDescent="0.3">
      <c r="A163" s="1" t="s">
        <v>446</v>
      </c>
      <c r="B163" s="1" t="s">
        <v>275</v>
      </c>
      <c r="C163" s="6" t="str">
        <f>IF(補助対象予定経費!F55="","",TEXT((補助対象予定経費!F55),"#,##0"))</f>
        <v/>
      </c>
      <c r="D163" s="1" t="s">
        <v>273</v>
      </c>
      <c r="E163" s="1">
        <v>5</v>
      </c>
      <c r="F163" s="1">
        <v>25</v>
      </c>
      <c r="G163" s="5" t="s">
        <v>20</v>
      </c>
    </row>
    <row r="164" spans="1:7" x14ac:dyDescent="0.3">
      <c r="A164" s="1" t="s">
        <v>447</v>
      </c>
      <c r="B164" s="1" t="s">
        <v>277</v>
      </c>
      <c r="C164" s="1" t="str">
        <f>IF(補助対象予定経費!H55="","",補助対象予定経費!H55)</f>
        <v/>
      </c>
      <c r="D164" s="1" t="s">
        <v>270</v>
      </c>
      <c r="E164" s="1">
        <v>5</v>
      </c>
      <c r="F164" s="1">
        <v>26</v>
      </c>
      <c r="G164" s="5" t="s">
        <v>20</v>
      </c>
    </row>
    <row r="165" spans="1:7" x14ac:dyDescent="0.3">
      <c r="A165" s="1" t="s">
        <v>448</v>
      </c>
      <c r="B165" s="1" t="s">
        <v>153</v>
      </c>
      <c r="C165" s="1" t="str">
        <f>IF(補助対象予定経費!I55="","",補助対象予定経費!I55)</f>
        <v/>
      </c>
      <c r="D165" s="1" t="s">
        <v>270</v>
      </c>
      <c r="E165" s="1">
        <v>5</v>
      </c>
      <c r="F165" s="1">
        <v>27</v>
      </c>
      <c r="G165" s="5" t="s">
        <v>20</v>
      </c>
    </row>
    <row r="166" spans="1:7" hidden="1" x14ac:dyDescent="0.3">
      <c r="A166" s="1" t="s">
        <v>449</v>
      </c>
      <c r="B166" s="1" t="s">
        <v>450</v>
      </c>
      <c r="C166" s="1" t="s">
        <v>267</v>
      </c>
      <c r="D166" s="1" t="s">
        <v>268</v>
      </c>
      <c r="E166" s="1">
        <v>0</v>
      </c>
      <c r="F166" s="1">
        <v>28</v>
      </c>
      <c r="G166" s="5" t="s">
        <v>20</v>
      </c>
    </row>
    <row r="167" spans="1:7" x14ac:dyDescent="0.3">
      <c r="A167" s="1" t="s">
        <v>451</v>
      </c>
      <c r="B167" s="1" t="s">
        <v>307</v>
      </c>
      <c r="C167" s="6" t="str">
        <f>IF(補助対象予定経費!E19="","",TEXT((補助対象予定経費!E19),"#,##0"))</f>
        <v>0</v>
      </c>
      <c r="D167" s="1" t="s">
        <v>273</v>
      </c>
      <c r="E167" s="1">
        <v>1</v>
      </c>
      <c r="F167" s="1">
        <v>29</v>
      </c>
      <c r="G167" s="5" t="s">
        <v>20</v>
      </c>
    </row>
    <row r="168" spans="1:7" x14ac:dyDescent="0.3">
      <c r="A168" s="1" t="s">
        <v>452</v>
      </c>
      <c r="B168" s="1" t="s">
        <v>309</v>
      </c>
      <c r="C168" s="6" t="str">
        <f>IF(補助対象予定経費!F19="","",TEXT((補助対象予定経費!F19),"#,##0"))</f>
        <v>0</v>
      </c>
      <c r="D168" s="1" t="s">
        <v>273</v>
      </c>
      <c r="E168" s="1">
        <v>1</v>
      </c>
      <c r="F168" s="1">
        <v>30</v>
      </c>
      <c r="G168" s="5" t="s">
        <v>20</v>
      </c>
    </row>
    <row r="169" spans="1:7" x14ac:dyDescent="0.3">
      <c r="A169" s="1" t="s">
        <v>453</v>
      </c>
      <c r="B169" s="1" t="s">
        <v>311</v>
      </c>
      <c r="C169" s="6" t="str">
        <f>IF(補助対象予定経費!G19="","",TEXT((補助対象予定経費!G19),"#,##0"))</f>
        <v>0</v>
      </c>
      <c r="D169" s="1" t="s">
        <v>273</v>
      </c>
      <c r="E169" s="1">
        <v>1</v>
      </c>
      <c r="F169" s="1">
        <v>31</v>
      </c>
      <c r="G169" s="5" t="s">
        <v>20</v>
      </c>
    </row>
    <row r="170" spans="1:7" x14ac:dyDescent="0.3">
      <c r="A170" s="1" t="s">
        <v>454</v>
      </c>
      <c r="B170" s="1" t="s">
        <v>313</v>
      </c>
      <c r="C170" s="1" t="str">
        <f>IF(補助対象予定経費!I19="","",補助対象予定経費!I19)</f>
        <v/>
      </c>
      <c r="D170" s="1" t="s">
        <v>270</v>
      </c>
      <c r="E170" s="1">
        <v>1</v>
      </c>
      <c r="F170" s="1">
        <v>32</v>
      </c>
      <c r="G170" s="5" t="s">
        <v>20</v>
      </c>
    </row>
    <row r="171" spans="1:7" x14ac:dyDescent="0.3">
      <c r="A171" s="1" t="s">
        <v>455</v>
      </c>
      <c r="B171" s="1" t="s">
        <v>315</v>
      </c>
      <c r="C171" s="1" t="str">
        <f>IF(補助対象予定経費!H19="","",補助対象予定経費!H19)</f>
        <v/>
      </c>
      <c r="D171" s="1" t="s">
        <v>270</v>
      </c>
      <c r="E171" s="1">
        <v>1</v>
      </c>
      <c r="F171" s="1">
        <v>33</v>
      </c>
      <c r="G171" s="5" t="s">
        <v>20</v>
      </c>
    </row>
    <row r="172" spans="1:7" x14ac:dyDescent="0.3">
      <c r="A172" s="1" t="s">
        <v>456</v>
      </c>
      <c r="B172" s="1" t="s">
        <v>457</v>
      </c>
      <c r="C172" s="1">
        <f>IF(補助対象予定経費!D20="","",補助対象予定経費!D20)</f>
        <v>0</v>
      </c>
      <c r="D172" s="1" t="s">
        <v>263</v>
      </c>
      <c r="E172" s="1" t="s">
        <v>264</v>
      </c>
      <c r="F172" s="1">
        <v>1</v>
      </c>
      <c r="G172" s="5" t="s">
        <v>20</v>
      </c>
    </row>
    <row r="173" spans="1:7" hidden="1" x14ac:dyDescent="0.3">
      <c r="A173" s="1" t="s">
        <v>458</v>
      </c>
      <c r="B173" s="1" t="s">
        <v>138</v>
      </c>
      <c r="C173" s="1" t="s">
        <v>267</v>
      </c>
      <c r="D173" s="1" t="s">
        <v>268</v>
      </c>
      <c r="E173" s="1">
        <v>0</v>
      </c>
      <c r="F173" s="1">
        <v>2</v>
      </c>
      <c r="G173" s="5" t="s">
        <v>20</v>
      </c>
    </row>
    <row r="174" spans="1:7" x14ac:dyDescent="0.3">
      <c r="A174" s="1" t="s">
        <v>459</v>
      </c>
      <c r="B174" s="1" t="s">
        <v>148</v>
      </c>
      <c r="C174" s="1" t="str">
        <f>IF(補助対象予定経費!D56="","",補助対象予定経費!D56)</f>
        <v/>
      </c>
      <c r="D174" s="1" t="s">
        <v>270</v>
      </c>
      <c r="E174" s="1">
        <v>1</v>
      </c>
      <c r="F174" s="1">
        <v>3</v>
      </c>
      <c r="G174" s="5" t="s">
        <v>20</v>
      </c>
    </row>
    <row r="175" spans="1:7" x14ac:dyDescent="0.3">
      <c r="A175" s="1" t="s">
        <v>460</v>
      </c>
      <c r="B175" s="1" t="s">
        <v>272</v>
      </c>
      <c r="C175" s="6" t="str">
        <f>IF(補助対象予定経費!E56="","",TEXT((補助対象予定経費!E56),"#,##0"))</f>
        <v/>
      </c>
      <c r="D175" s="1" t="s">
        <v>273</v>
      </c>
      <c r="E175" s="1">
        <v>1</v>
      </c>
      <c r="F175" s="1">
        <v>4</v>
      </c>
      <c r="G175" s="5" t="s">
        <v>20</v>
      </c>
    </row>
    <row r="176" spans="1:7" x14ac:dyDescent="0.3">
      <c r="A176" s="1" t="s">
        <v>461</v>
      </c>
      <c r="B176" s="1" t="s">
        <v>275</v>
      </c>
      <c r="C176" s="6" t="str">
        <f>IF(補助対象予定経費!F56="","",TEXT((補助対象予定経費!F56),"#,##0"))</f>
        <v/>
      </c>
      <c r="D176" s="1" t="s">
        <v>273</v>
      </c>
      <c r="E176" s="1">
        <v>1</v>
      </c>
      <c r="F176" s="1">
        <v>5</v>
      </c>
      <c r="G176" s="5" t="s">
        <v>20</v>
      </c>
    </row>
    <row r="177" spans="1:7" x14ac:dyDescent="0.3">
      <c r="A177" s="1" t="s">
        <v>462</v>
      </c>
      <c r="B177" s="1" t="s">
        <v>277</v>
      </c>
      <c r="C177" s="1" t="str">
        <f>IF(補助対象予定経費!H56="","",補助対象予定経費!H56)</f>
        <v/>
      </c>
      <c r="D177" s="1" t="s">
        <v>270</v>
      </c>
      <c r="E177" s="1">
        <v>1</v>
      </c>
      <c r="F177" s="1">
        <v>6</v>
      </c>
      <c r="G177" s="5" t="s">
        <v>20</v>
      </c>
    </row>
    <row r="178" spans="1:7" x14ac:dyDescent="0.3">
      <c r="A178" s="1" t="s">
        <v>463</v>
      </c>
      <c r="B178" s="1" t="s">
        <v>153</v>
      </c>
      <c r="C178" s="1" t="str">
        <f>IF(補助対象予定経費!I56="","",補助対象予定経費!I56)</f>
        <v/>
      </c>
      <c r="D178" s="1" t="s">
        <v>270</v>
      </c>
      <c r="E178" s="1">
        <v>1</v>
      </c>
      <c r="F178" s="1">
        <v>7</v>
      </c>
      <c r="G178" s="5" t="s">
        <v>20</v>
      </c>
    </row>
    <row r="179" spans="1:7" x14ac:dyDescent="0.3">
      <c r="A179" s="1" t="s">
        <v>464</v>
      </c>
      <c r="B179" s="1" t="s">
        <v>148</v>
      </c>
      <c r="C179" s="1" t="str">
        <f>IF(補助対象予定経費!D57="","",補助対象予定経費!D57)</f>
        <v/>
      </c>
      <c r="D179" s="1" t="s">
        <v>270</v>
      </c>
      <c r="E179" s="1">
        <v>2</v>
      </c>
      <c r="F179" s="1">
        <v>8</v>
      </c>
      <c r="G179" s="5" t="s">
        <v>20</v>
      </c>
    </row>
    <row r="180" spans="1:7" x14ac:dyDescent="0.3">
      <c r="A180" s="1" t="s">
        <v>465</v>
      </c>
      <c r="B180" s="1" t="s">
        <v>272</v>
      </c>
      <c r="C180" s="6" t="str">
        <f>IF(補助対象予定経費!E57="","",TEXT((補助対象予定経費!E57),"#,##0"))</f>
        <v/>
      </c>
      <c r="D180" s="1" t="s">
        <v>273</v>
      </c>
      <c r="E180" s="1">
        <v>2</v>
      </c>
      <c r="F180" s="1">
        <v>9</v>
      </c>
      <c r="G180" s="5" t="s">
        <v>20</v>
      </c>
    </row>
    <row r="181" spans="1:7" x14ac:dyDescent="0.3">
      <c r="A181" s="1" t="s">
        <v>466</v>
      </c>
      <c r="B181" s="1" t="s">
        <v>275</v>
      </c>
      <c r="C181" s="6" t="str">
        <f>IF(補助対象予定経費!F57="","",TEXT((補助対象予定経費!F57),"#,##0"))</f>
        <v/>
      </c>
      <c r="D181" s="1" t="s">
        <v>273</v>
      </c>
      <c r="E181" s="1">
        <v>2</v>
      </c>
      <c r="F181" s="1">
        <v>10</v>
      </c>
      <c r="G181" s="5" t="s">
        <v>20</v>
      </c>
    </row>
    <row r="182" spans="1:7" x14ac:dyDescent="0.3">
      <c r="A182" s="1" t="s">
        <v>467</v>
      </c>
      <c r="B182" s="1" t="s">
        <v>277</v>
      </c>
      <c r="C182" s="1" t="str">
        <f>IF(補助対象予定経費!H57="","",補助対象予定経費!H57)</f>
        <v/>
      </c>
      <c r="D182" s="1" t="s">
        <v>270</v>
      </c>
      <c r="E182" s="1">
        <v>2</v>
      </c>
      <c r="F182" s="1">
        <v>11</v>
      </c>
      <c r="G182" s="5" t="s">
        <v>20</v>
      </c>
    </row>
    <row r="183" spans="1:7" x14ac:dyDescent="0.3">
      <c r="A183" s="1" t="s">
        <v>468</v>
      </c>
      <c r="B183" s="1" t="s">
        <v>153</v>
      </c>
      <c r="C183" s="1" t="str">
        <f>IF(補助対象予定経費!I57="","",補助対象予定経費!I57)</f>
        <v/>
      </c>
      <c r="D183" s="1" t="s">
        <v>270</v>
      </c>
      <c r="E183" s="1">
        <v>2</v>
      </c>
      <c r="F183" s="1">
        <v>12</v>
      </c>
      <c r="G183" s="5" t="s">
        <v>20</v>
      </c>
    </row>
    <row r="184" spans="1:7" x14ac:dyDescent="0.3">
      <c r="A184" s="1" t="s">
        <v>469</v>
      </c>
      <c r="B184" s="1" t="s">
        <v>148</v>
      </c>
      <c r="C184" s="1" t="str">
        <f>IF(補助対象予定経費!D58="","",補助対象予定経費!D58)</f>
        <v/>
      </c>
      <c r="D184" s="1" t="s">
        <v>270</v>
      </c>
      <c r="E184" s="1">
        <v>3</v>
      </c>
      <c r="F184" s="1">
        <v>13</v>
      </c>
      <c r="G184" s="5" t="s">
        <v>20</v>
      </c>
    </row>
    <row r="185" spans="1:7" x14ac:dyDescent="0.3">
      <c r="A185" s="1" t="s">
        <v>470</v>
      </c>
      <c r="B185" s="1" t="s">
        <v>272</v>
      </c>
      <c r="C185" s="6" t="str">
        <f>IF(補助対象予定経費!E58="","",TEXT((補助対象予定経費!E58),"#,##0"))</f>
        <v/>
      </c>
      <c r="D185" s="1" t="s">
        <v>273</v>
      </c>
      <c r="E185" s="1">
        <v>3</v>
      </c>
      <c r="F185" s="1">
        <v>14</v>
      </c>
      <c r="G185" s="5" t="s">
        <v>20</v>
      </c>
    </row>
    <row r="186" spans="1:7" x14ac:dyDescent="0.3">
      <c r="A186" s="1" t="s">
        <v>471</v>
      </c>
      <c r="B186" s="1" t="s">
        <v>275</v>
      </c>
      <c r="C186" s="6" t="str">
        <f>IF(補助対象予定経費!F58="","",TEXT((補助対象予定経費!F58),"#,##0"))</f>
        <v/>
      </c>
      <c r="D186" s="1" t="s">
        <v>273</v>
      </c>
      <c r="E186" s="1">
        <v>3</v>
      </c>
      <c r="F186" s="1">
        <v>15</v>
      </c>
      <c r="G186" s="5" t="s">
        <v>20</v>
      </c>
    </row>
    <row r="187" spans="1:7" x14ac:dyDescent="0.3">
      <c r="A187" s="1" t="s">
        <v>472</v>
      </c>
      <c r="B187" s="1" t="s">
        <v>277</v>
      </c>
      <c r="C187" s="1" t="str">
        <f>IF(補助対象予定経費!H58="","",補助対象予定経費!H58)</f>
        <v/>
      </c>
      <c r="D187" s="1" t="s">
        <v>270</v>
      </c>
      <c r="E187" s="1">
        <v>3</v>
      </c>
      <c r="F187" s="1">
        <v>16</v>
      </c>
      <c r="G187" s="5" t="s">
        <v>20</v>
      </c>
    </row>
    <row r="188" spans="1:7" x14ac:dyDescent="0.3">
      <c r="A188" s="1" t="s">
        <v>473</v>
      </c>
      <c r="B188" s="1" t="s">
        <v>153</v>
      </c>
      <c r="C188" s="1" t="str">
        <f>IF(補助対象予定経費!I58="","",補助対象予定経費!I58)</f>
        <v/>
      </c>
      <c r="D188" s="1" t="s">
        <v>270</v>
      </c>
      <c r="E188" s="1">
        <v>3</v>
      </c>
      <c r="F188" s="1">
        <v>17</v>
      </c>
      <c r="G188" s="5" t="s">
        <v>20</v>
      </c>
    </row>
    <row r="189" spans="1:7" x14ac:dyDescent="0.3">
      <c r="A189" s="1" t="s">
        <v>474</v>
      </c>
      <c r="B189" s="1" t="s">
        <v>148</v>
      </c>
      <c r="C189" s="1" t="str">
        <f>IF(補助対象予定経費!D59="","",補助対象予定経費!D59)</f>
        <v/>
      </c>
      <c r="D189" s="1" t="s">
        <v>270</v>
      </c>
      <c r="E189" s="1">
        <v>4</v>
      </c>
      <c r="F189" s="1">
        <v>18</v>
      </c>
      <c r="G189" s="5" t="s">
        <v>20</v>
      </c>
    </row>
    <row r="190" spans="1:7" x14ac:dyDescent="0.3">
      <c r="A190" s="1" t="s">
        <v>475</v>
      </c>
      <c r="B190" s="1" t="s">
        <v>272</v>
      </c>
      <c r="C190" s="6" t="str">
        <f>IF(補助対象予定経費!E59="","",TEXT((補助対象予定経費!E59),"#,##0"))</f>
        <v/>
      </c>
      <c r="D190" s="1" t="s">
        <v>273</v>
      </c>
      <c r="E190" s="1">
        <v>4</v>
      </c>
      <c r="F190" s="1">
        <v>19</v>
      </c>
      <c r="G190" s="5" t="s">
        <v>20</v>
      </c>
    </row>
    <row r="191" spans="1:7" x14ac:dyDescent="0.3">
      <c r="A191" s="1" t="s">
        <v>476</v>
      </c>
      <c r="B191" s="1" t="s">
        <v>275</v>
      </c>
      <c r="C191" s="6" t="str">
        <f>IF(補助対象予定経費!F59="","",TEXT((補助対象予定経費!F59),"#,##0"))</f>
        <v/>
      </c>
      <c r="D191" s="1" t="s">
        <v>273</v>
      </c>
      <c r="E191" s="1">
        <v>4</v>
      </c>
      <c r="F191" s="1">
        <v>20</v>
      </c>
      <c r="G191" s="5" t="s">
        <v>20</v>
      </c>
    </row>
    <row r="192" spans="1:7" x14ac:dyDescent="0.3">
      <c r="A192" s="1" t="s">
        <v>477</v>
      </c>
      <c r="B192" s="1" t="s">
        <v>277</v>
      </c>
      <c r="C192" s="1" t="str">
        <f>IF(補助対象予定経費!H59="","",補助対象予定経費!H59)</f>
        <v/>
      </c>
      <c r="D192" s="1" t="s">
        <v>270</v>
      </c>
      <c r="E192" s="1">
        <v>4</v>
      </c>
      <c r="F192" s="1">
        <v>21</v>
      </c>
      <c r="G192" s="5" t="s">
        <v>20</v>
      </c>
    </row>
    <row r="193" spans="1:7" x14ac:dyDescent="0.3">
      <c r="A193" s="1" t="s">
        <v>478</v>
      </c>
      <c r="B193" s="1" t="s">
        <v>153</v>
      </c>
      <c r="C193" s="1" t="str">
        <f>IF(補助対象予定経費!I59="","",補助対象予定経費!I59)</f>
        <v/>
      </c>
      <c r="D193" s="1" t="s">
        <v>270</v>
      </c>
      <c r="E193" s="1">
        <v>4</v>
      </c>
      <c r="F193" s="1">
        <v>22</v>
      </c>
      <c r="G193" s="5" t="s">
        <v>20</v>
      </c>
    </row>
    <row r="194" spans="1:7" x14ac:dyDescent="0.3">
      <c r="A194" s="1" t="s">
        <v>479</v>
      </c>
      <c r="B194" s="1" t="s">
        <v>148</v>
      </c>
      <c r="C194" s="1" t="str">
        <f>IF(補助対象予定経費!D60="","",補助対象予定経費!D60)</f>
        <v/>
      </c>
      <c r="D194" s="1" t="s">
        <v>270</v>
      </c>
      <c r="E194" s="1">
        <v>5</v>
      </c>
      <c r="F194" s="1">
        <v>23</v>
      </c>
      <c r="G194" s="5" t="s">
        <v>20</v>
      </c>
    </row>
    <row r="195" spans="1:7" x14ac:dyDescent="0.3">
      <c r="A195" s="1" t="s">
        <v>480</v>
      </c>
      <c r="B195" s="1" t="s">
        <v>272</v>
      </c>
      <c r="C195" s="6" t="str">
        <f>IF(補助対象予定経費!E60="","",TEXT((補助対象予定経費!E60),"#,##0"))</f>
        <v/>
      </c>
      <c r="D195" s="1" t="s">
        <v>273</v>
      </c>
      <c r="E195" s="1">
        <v>5</v>
      </c>
      <c r="F195" s="1">
        <v>24</v>
      </c>
      <c r="G195" s="5" t="s">
        <v>20</v>
      </c>
    </row>
    <row r="196" spans="1:7" x14ac:dyDescent="0.3">
      <c r="A196" s="1" t="s">
        <v>481</v>
      </c>
      <c r="B196" s="1" t="s">
        <v>275</v>
      </c>
      <c r="C196" s="6" t="str">
        <f>IF(補助対象予定経費!F60="","",TEXT((補助対象予定経費!F60),"#,##0"))</f>
        <v/>
      </c>
      <c r="D196" s="1" t="s">
        <v>273</v>
      </c>
      <c r="E196" s="1">
        <v>5</v>
      </c>
      <c r="F196" s="1">
        <v>25</v>
      </c>
      <c r="G196" s="5" t="s">
        <v>20</v>
      </c>
    </row>
    <row r="197" spans="1:7" x14ac:dyDescent="0.3">
      <c r="A197" s="1" t="s">
        <v>482</v>
      </c>
      <c r="B197" s="1" t="s">
        <v>277</v>
      </c>
      <c r="C197" s="1" t="str">
        <f>IF(補助対象予定経費!H60="","",補助対象予定経費!H60)</f>
        <v/>
      </c>
      <c r="D197" s="1" t="s">
        <v>270</v>
      </c>
      <c r="E197" s="1">
        <v>5</v>
      </c>
      <c r="F197" s="1">
        <v>26</v>
      </c>
      <c r="G197" s="5" t="s">
        <v>20</v>
      </c>
    </row>
    <row r="198" spans="1:7" x14ac:dyDescent="0.3">
      <c r="A198" s="1" t="s">
        <v>483</v>
      </c>
      <c r="B198" s="1" t="s">
        <v>153</v>
      </c>
      <c r="C198" s="1" t="str">
        <f>IF(補助対象予定経費!I60="","",補助対象予定経費!I60)</f>
        <v/>
      </c>
      <c r="D198" s="1" t="s">
        <v>270</v>
      </c>
      <c r="E198" s="1">
        <v>5</v>
      </c>
      <c r="F198" s="1">
        <v>27</v>
      </c>
      <c r="G198" s="5" t="s">
        <v>20</v>
      </c>
    </row>
    <row r="199" spans="1:7" hidden="1" x14ac:dyDescent="0.3">
      <c r="A199" s="1" t="s">
        <v>484</v>
      </c>
      <c r="B199" s="1" t="s">
        <v>485</v>
      </c>
      <c r="C199" s="1" t="s">
        <v>267</v>
      </c>
      <c r="D199" s="1" t="s">
        <v>268</v>
      </c>
      <c r="E199" s="1">
        <v>0</v>
      </c>
      <c r="F199" s="1">
        <v>28</v>
      </c>
      <c r="G199" s="5" t="s">
        <v>20</v>
      </c>
    </row>
    <row r="200" spans="1:7" x14ac:dyDescent="0.3">
      <c r="A200" s="1" t="s">
        <v>486</v>
      </c>
      <c r="B200" s="1" t="s">
        <v>307</v>
      </c>
      <c r="C200" s="6" t="str">
        <f>IF(補助対象予定経費!E20="","",TEXT((補助対象予定経費!E20),"#,##0"))</f>
        <v>0</v>
      </c>
      <c r="D200" s="1" t="s">
        <v>273</v>
      </c>
      <c r="E200" s="1">
        <v>1</v>
      </c>
      <c r="F200" s="1">
        <v>29</v>
      </c>
      <c r="G200" s="5" t="s">
        <v>20</v>
      </c>
    </row>
    <row r="201" spans="1:7" x14ac:dyDescent="0.3">
      <c r="A201" s="1" t="s">
        <v>487</v>
      </c>
      <c r="B201" s="1" t="s">
        <v>309</v>
      </c>
      <c r="C201" s="6" t="str">
        <f>IF(補助対象予定経費!F20="","",TEXT((補助対象予定経費!F20),"#,##0"))</f>
        <v>0</v>
      </c>
      <c r="D201" s="1" t="s">
        <v>273</v>
      </c>
      <c r="E201" s="1">
        <v>1</v>
      </c>
      <c r="F201" s="1">
        <v>30</v>
      </c>
      <c r="G201" s="5" t="s">
        <v>20</v>
      </c>
    </row>
    <row r="202" spans="1:7" x14ac:dyDescent="0.3">
      <c r="A202" s="1" t="s">
        <v>488</v>
      </c>
      <c r="B202" s="1" t="s">
        <v>311</v>
      </c>
      <c r="C202" s="6" t="str">
        <f>IF(補助対象予定経費!G20="","",TEXT((補助対象予定経費!G20),"#,##0"))</f>
        <v>0</v>
      </c>
      <c r="D202" s="1" t="s">
        <v>273</v>
      </c>
      <c r="E202" s="1">
        <v>1</v>
      </c>
      <c r="F202" s="1">
        <v>31</v>
      </c>
      <c r="G202" s="5" t="s">
        <v>20</v>
      </c>
    </row>
    <row r="203" spans="1:7" x14ac:dyDescent="0.3">
      <c r="A203" s="1" t="s">
        <v>489</v>
      </c>
      <c r="B203" s="1" t="s">
        <v>313</v>
      </c>
      <c r="C203" s="1" t="str">
        <f>IF(補助対象予定経費!I20="","",補助対象予定経費!I20)</f>
        <v/>
      </c>
      <c r="D203" s="1" t="s">
        <v>270</v>
      </c>
      <c r="E203" s="1">
        <v>1</v>
      </c>
      <c r="F203" s="1">
        <v>32</v>
      </c>
      <c r="G203" s="5" t="s">
        <v>20</v>
      </c>
    </row>
    <row r="204" spans="1:7" x14ac:dyDescent="0.3">
      <c r="A204" s="1" t="s">
        <v>490</v>
      </c>
      <c r="B204" s="1" t="s">
        <v>315</v>
      </c>
      <c r="C204" s="1" t="str">
        <f>IF(補助対象予定経費!H20="","",補助対象予定経費!H20)</f>
        <v/>
      </c>
      <c r="D204" s="1" t="s">
        <v>270</v>
      </c>
      <c r="E204" s="1">
        <v>1</v>
      </c>
      <c r="F204" s="1">
        <v>33</v>
      </c>
      <c r="G204" s="5" t="s">
        <v>20</v>
      </c>
    </row>
    <row r="205" spans="1:7" x14ac:dyDescent="0.3">
      <c r="A205" s="1" t="s">
        <v>491</v>
      </c>
      <c r="B205" s="1" t="s">
        <v>492</v>
      </c>
      <c r="C205" s="1">
        <f>IF(補助対象予定経費!D21="","",補助対象予定経費!D21)</f>
        <v>0</v>
      </c>
      <c r="D205" s="1" t="s">
        <v>263</v>
      </c>
      <c r="E205" s="1" t="s">
        <v>264</v>
      </c>
      <c r="F205" s="1">
        <v>1</v>
      </c>
      <c r="G205" s="5" t="s">
        <v>20</v>
      </c>
    </row>
    <row r="206" spans="1:7" hidden="1" x14ac:dyDescent="0.3">
      <c r="A206" s="1" t="s">
        <v>493</v>
      </c>
      <c r="B206" s="1" t="s">
        <v>139</v>
      </c>
      <c r="C206" s="1" t="s">
        <v>267</v>
      </c>
      <c r="D206" s="1" t="s">
        <v>268</v>
      </c>
      <c r="E206" s="1">
        <v>0</v>
      </c>
      <c r="F206" s="1">
        <v>2</v>
      </c>
      <c r="G206" s="5" t="s">
        <v>20</v>
      </c>
    </row>
    <row r="207" spans="1:7" x14ac:dyDescent="0.3">
      <c r="A207" s="1" t="s">
        <v>494</v>
      </c>
      <c r="B207" s="1" t="s">
        <v>148</v>
      </c>
      <c r="C207" s="1" t="str">
        <f>IF(補助対象予定経費!D61="","",補助対象予定経費!D61)</f>
        <v/>
      </c>
      <c r="D207" s="1" t="s">
        <v>270</v>
      </c>
      <c r="E207" s="1">
        <v>1</v>
      </c>
      <c r="F207" s="1">
        <v>3</v>
      </c>
      <c r="G207" s="5" t="s">
        <v>20</v>
      </c>
    </row>
    <row r="208" spans="1:7" x14ac:dyDescent="0.3">
      <c r="A208" s="1" t="s">
        <v>495</v>
      </c>
      <c r="B208" s="1" t="s">
        <v>272</v>
      </c>
      <c r="C208" s="6" t="str">
        <f>IF(補助対象予定経費!E61="","",TEXT((補助対象予定経費!E61),"#,##0"))</f>
        <v/>
      </c>
      <c r="D208" s="1" t="s">
        <v>273</v>
      </c>
      <c r="E208" s="1">
        <v>1</v>
      </c>
      <c r="F208" s="1">
        <v>4</v>
      </c>
      <c r="G208" s="5" t="s">
        <v>20</v>
      </c>
    </row>
    <row r="209" spans="1:7" x14ac:dyDescent="0.3">
      <c r="A209" s="1" t="s">
        <v>496</v>
      </c>
      <c r="B209" s="1" t="s">
        <v>275</v>
      </c>
      <c r="C209" s="6" t="str">
        <f>IF(補助対象予定経費!F61="","",TEXT((補助対象予定経費!F61),"#,##0"))</f>
        <v/>
      </c>
      <c r="D209" s="1" t="s">
        <v>273</v>
      </c>
      <c r="E209" s="1">
        <v>1</v>
      </c>
      <c r="F209" s="1">
        <v>5</v>
      </c>
      <c r="G209" s="5" t="s">
        <v>20</v>
      </c>
    </row>
    <row r="210" spans="1:7" x14ac:dyDescent="0.3">
      <c r="A210" s="1" t="s">
        <v>497</v>
      </c>
      <c r="B210" s="1" t="s">
        <v>277</v>
      </c>
      <c r="C210" s="1" t="str">
        <f>IF(補助対象予定経費!H61="","",補助対象予定経費!H61)</f>
        <v/>
      </c>
      <c r="D210" s="1" t="s">
        <v>270</v>
      </c>
      <c r="E210" s="1">
        <v>1</v>
      </c>
      <c r="F210" s="1">
        <v>6</v>
      </c>
      <c r="G210" s="5" t="s">
        <v>20</v>
      </c>
    </row>
    <row r="211" spans="1:7" x14ac:dyDescent="0.3">
      <c r="A211" s="1" t="s">
        <v>498</v>
      </c>
      <c r="B211" s="1" t="s">
        <v>153</v>
      </c>
      <c r="C211" s="1" t="str">
        <f>IF(補助対象予定経費!I61="","",補助対象予定経費!I61)</f>
        <v/>
      </c>
      <c r="D211" s="1" t="s">
        <v>270</v>
      </c>
      <c r="E211" s="1">
        <v>1</v>
      </c>
      <c r="F211" s="1">
        <v>7</v>
      </c>
      <c r="G211" s="5" t="s">
        <v>20</v>
      </c>
    </row>
    <row r="212" spans="1:7" x14ac:dyDescent="0.3">
      <c r="A212" s="1" t="s">
        <v>499</v>
      </c>
      <c r="B212" s="1" t="s">
        <v>148</v>
      </c>
      <c r="C212" s="1" t="str">
        <f>IF(補助対象予定経費!D62="","",補助対象予定経費!D62)</f>
        <v/>
      </c>
      <c r="D212" s="1" t="s">
        <v>270</v>
      </c>
      <c r="E212" s="1">
        <v>2</v>
      </c>
      <c r="F212" s="1">
        <v>8</v>
      </c>
      <c r="G212" s="5" t="s">
        <v>20</v>
      </c>
    </row>
    <row r="213" spans="1:7" x14ac:dyDescent="0.3">
      <c r="A213" s="1" t="s">
        <v>500</v>
      </c>
      <c r="B213" s="1" t="s">
        <v>272</v>
      </c>
      <c r="C213" s="6" t="str">
        <f>IF(補助対象予定経費!E62="","",TEXT((補助対象予定経費!E62),"#,##0"))</f>
        <v/>
      </c>
      <c r="D213" s="1" t="s">
        <v>273</v>
      </c>
      <c r="E213" s="1">
        <v>2</v>
      </c>
      <c r="F213" s="1">
        <v>9</v>
      </c>
      <c r="G213" s="5" t="s">
        <v>20</v>
      </c>
    </row>
    <row r="214" spans="1:7" x14ac:dyDescent="0.3">
      <c r="A214" s="1" t="s">
        <v>501</v>
      </c>
      <c r="B214" s="1" t="s">
        <v>275</v>
      </c>
      <c r="C214" s="6" t="str">
        <f>IF(補助対象予定経費!F62="","",TEXT((補助対象予定経費!F62),"#,##0"))</f>
        <v/>
      </c>
      <c r="D214" s="1" t="s">
        <v>273</v>
      </c>
      <c r="E214" s="1">
        <v>2</v>
      </c>
      <c r="F214" s="1">
        <v>10</v>
      </c>
      <c r="G214" s="5" t="s">
        <v>20</v>
      </c>
    </row>
    <row r="215" spans="1:7" x14ac:dyDescent="0.3">
      <c r="A215" s="1" t="s">
        <v>502</v>
      </c>
      <c r="B215" s="1" t="s">
        <v>277</v>
      </c>
      <c r="C215" s="1" t="str">
        <f>IF(補助対象予定経費!H62="","",補助対象予定経費!H62)</f>
        <v/>
      </c>
      <c r="D215" s="1" t="s">
        <v>270</v>
      </c>
      <c r="E215" s="1">
        <v>2</v>
      </c>
      <c r="F215" s="1">
        <v>11</v>
      </c>
      <c r="G215" s="5" t="s">
        <v>20</v>
      </c>
    </row>
    <row r="216" spans="1:7" x14ac:dyDescent="0.3">
      <c r="A216" s="1" t="s">
        <v>503</v>
      </c>
      <c r="B216" s="1" t="s">
        <v>153</v>
      </c>
      <c r="C216" s="1" t="str">
        <f>IF(補助対象予定経費!I62="","",補助対象予定経費!I62)</f>
        <v/>
      </c>
      <c r="D216" s="1" t="s">
        <v>270</v>
      </c>
      <c r="E216" s="1">
        <v>2</v>
      </c>
      <c r="F216" s="1">
        <v>12</v>
      </c>
      <c r="G216" s="5" t="s">
        <v>20</v>
      </c>
    </row>
    <row r="217" spans="1:7" x14ac:dyDescent="0.3">
      <c r="A217" s="1" t="s">
        <v>504</v>
      </c>
      <c r="B217" s="1" t="s">
        <v>148</v>
      </c>
      <c r="C217" s="1" t="str">
        <f>IF(補助対象予定経費!D63="","",補助対象予定経費!D63)</f>
        <v/>
      </c>
      <c r="D217" s="1" t="s">
        <v>270</v>
      </c>
      <c r="E217" s="1">
        <v>3</v>
      </c>
      <c r="F217" s="1">
        <v>13</v>
      </c>
      <c r="G217" s="5" t="s">
        <v>20</v>
      </c>
    </row>
    <row r="218" spans="1:7" x14ac:dyDescent="0.3">
      <c r="A218" s="1" t="s">
        <v>505</v>
      </c>
      <c r="B218" s="1" t="s">
        <v>272</v>
      </c>
      <c r="C218" s="6" t="str">
        <f>IF(補助対象予定経費!E63="","",TEXT((補助対象予定経費!E63),"#,##0"))</f>
        <v/>
      </c>
      <c r="D218" s="1" t="s">
        <v>273</v>
      </c>
      <c r="E218" s="1">
        <v>3</v>
      </c>
      <c r="F218" s="1">
        <v>14</v>
      </c>
      <c r="G218" s="5" t="s">
        <v>20</v>
      </c>
    </row>
    <row r="219" spans="1:7" x14ac:dyDescent="0.3">
      <c r="A219" s="1" t="s">
        <v>506</v>
      </c>
      <c r="B219" s="1" t="s">
        <v>275</v>
      </c>
      <c r="C219" s="6" t="str">
        <f>IF(補助対象予定経費!F63="","",TEXT((補助対象予定経費!F63),"#,##0"))</f>
        <v/>
      </c>
      <c r="D219" s="1" t="s">
        <v>273</v>
      </c>
      <c r="E219" s="1">
        <v>3</v>
      </c>
      <c r="F219" s="1">
        <v>15</v>
      </c>
      <c r="G219" s="5" t="s">
        <v>20</v>
      </c>
    </row>
    <row r="220" spans="1:7" x14ac:dyDescent="0.3">
      <c r="A220" s="1" t="s">
        <v>507</v>
      </c>
      <c r="B220" s="1" t="s">
        <v>277</v>
      </c>
      <c r="C220" s="1" t="str">
        <f>IF(補助対象予定経費!H63="","",補助対象予定経費!H63)</f>
        <v/>
      </c>
      <c r="D220" s="1" t="s">
        <v>270</v>
      </c>
      <c r="E220" s="1">
        <v>3</v>
      </c>
      <c r="F220" s="1">
        <v>16</v>
      </c>
      <c r="G220" s="5" t="s">
        <v>20</v>
      </c>
    </row>
    <row r="221" spans="1:7" x14ac:dyDescent="0.3">
      <c r="A221" s="1" t="s">
        <v>508</v>
      </c>
      <c r="B221" s="1" t="s">
        <v>153</v>
      </c>
      <c r="C221" s="1" t="str">
        <f>IF(補助対象予定経費!I63="","",補助対象予定経費!I63)</f>
        <v/>
      </c>
      <c r="D221" s="1" t="s">
        <v>270</v>
      </c>
      <c r="E221" s="1">
        <v>3</v>
      </c>
      <c r="F221" s="1">
        <v>17</v>
      </c>
      <c r="G221" s="5" t="s">
        <v>20</v>
      </c>
    </row>
    <row r="222" spans="1:7" x14ac:dyDescent="0.3">
      <c r="A222" s="1" t="s">
        <v>509</v>
      </c>
      <c r="B222" s="1" t="s">
        <v>148</v>
      </c>
      <c r="C222" s="1" t="str">
        <f>IF(補助対象予定経費!D64="","",補助対象予定経費!D64)</f>
        <v/>
      </c>
      <c r="D222" s="1" t="s">
        <v>270</v>
      </c>
      <c r="E222" s="1">
        <v>4</v>
      </c>
      <c r="F222" s="1">
        <v>18</v>
      </c>
      <c r="G222" s="5" t="s">
        <v>20</v>
      </c>
    </row>
    <row r="223" spans="1:7" x14ac:dyDescent="0.3">
      <c r="A223" s="1" t="s">
        <v>510</v>
      </c>
      <c r="B223" s="1" t="s">
        <v>272</v>
      </c>
      <c r="C223" s="6" t="str">
        <f>IF(補助対象予定経費!E64="","",TEXT((補助対象予定経費!E64),"#,##0"))</f>
        <v/>
      </c>
      <c r="D223" s="1" t="s">
        <v>273</v>
      </c>
      <c r="E223" s="1">
        <v>4</v>
      </c>
      <c r="F223" s="1">
        <v>19</v>
      </c>
      <c r="G223" s="5" t="s">
        <v>20</v>
      </c>
    </row>
    <row r="224" spans="1:7" x14ac:dyDescent="0.3">
      <c r="A224" s="1" t="s">
        <v>511</v>
      </c>
      <c r="B224" s="1" t="s">
        <v>275</v>
      </c>
      <c r="C224" s="6" t="str">
        <f>IF(補助対象予定経費!F64="","",TEXT((補助対象予定経費!F64),"#,##0"))</f>
        <v/>
      </c>
      <c r="D224" s="1" t="s">
        <v>273</v>
      </c>
      <c r="E224" s="1">
        <v>4</v>
      </c>
      <c r="F224" s="1">
        <v>20</v>
      </c>
      <c r="G224" s="5" t="s">
        <v>20</v>
      </c>
    </row>
    <row r="225" spans="1:7" x14ac:dyDescent="0.3">
      <c r="A225" s="1" t="s">
        <v>512</v>
      </c>
      <c r="B225" s="1" t="s">
        <v>277</v>
      </c>
      <c r="C225" s="1" t="str">
        <f>IF(補助対象予定経費!H64="","",補助対象予定経費!H64)</f>
        <v/>
      </c>
      <c r="D225" s="1" t="s">
        <v>270</v>
      </c>
      <c r="E225" s="1">
        <v>4</v>
      </c>
      <c r="F225" s="1">
        <v>21</v>
      </c>
      <c r="G225" s="5" t="s">
        <v>20</v>
      </c>
    </row>
    <row r="226" spans="1:7" x14ac:dyDescent="0.3">
      <c r="A226" s="1" t="s">
        <v>513</v>
      </c>
      <c r="B226" s="1" t="s">
        <v>153</v>
      </c>
      <c r="C226" s="1" t="str">
        <f>IF(補助対象予定経費!I64="","",補助対象予定経費!I64)</f>
        <v/>
      </c>
      <c r="D226" s="1" t="s">
        <v>270</v>
      </c>
      <c r="E226" s="1">
        <v>4</v>
      </c>
      <c r="F226" s="1">
        <v>22</v>
      </c>
      <c r="G226" s="5" t="s">
        <v>20</v>
      </c>
    </row>
    <row r="227" spans="1:7" x14ac:dyDescent="0.3">
      <c r="A227" s="1" t="s">
        <v>514</v>
      </c>
      <c r="B227" s="1" t="s">
        <v>148</v>
      </c>
      <c r="C227" s="1" t="str">
        <f>IF(補助対象予定経費!D65="","",補助対象予定経費!D65)</f>
        <v/>
      </c>
      <c r="D227" s="1" t="s">
        <v>270</v>
      </c>
      <c r="E227" s="1">
        <v>5</v>
      </c>
      <c r="F227" s="1">
        <v>23</v>
      </c>
      <c r="G227" s="5" t="s">
        <v>20</v>
      </c>
    </row>
    <row r="228" spans="1:7" x14ac:dyDescent="0.3">
      <c r="A228" s="1" t="s">
        <v>515</v>
      </c>
      <c r="B228" s="1" t="s">
        <v>272</v>
      </c>
      <c r="C228" s="6" t="str">
        <f>IF(補助対象予定経費!E65="","",TEXT((補助対象予定経費!E65),"#,##0"))</f>
        <v/>
      </c>
      <c r="D228" s="1" t="s">
        <v>273</v>
      </c>
      <c r="E228" s="1">
        <v>5</v>
      </c>
      <c r="F228" s="1">
        <v>24</v>
      </c>
      <c r="G228" s="5" t="s">
        <v>20</v>
      </c>
    </row>
    <row r="229" spans="1:7" x14ac:dyDescent="0.3">
      <c r="A229" s="1" t="s">
        <v>516</v>
      </c>
      <c r="B229" s="1" t="s">
        <v>275</v>
      </c>
      <c r="C229" s="6" t="str">
        <f>IF(補助対象予定経費!F65="","",TEXT((補助対象予定経費!F65),"#,##0"))</f>
        <v/>
      </c>
      <c r="D229" s="1" t="s">
        <v>273</v>
      </c>
      <c r="E229" s="1">
        <v>5</v>
      </c>
      <c r="F229" s="1">
        <v>25</v>
      </c>
      <c r="G229" s="5" t="s">
        <v>20</v>
      </c>
    </row>
    <row r="230" spans="1:7" x14ac:dyDescent="0.3">
      <c r="A230" s="1" t="s">
        <v>517</v>
      </c>
      <c r="B230" s="1" t="s">
        <v>277</v>
      </c>
      <c r="C230" s="1" t="str">
        <f>IF(補助対象予定経費!H65="","",補助対象予定経費!H65)</f>
        <v/>
      </c>
      <c r="D230" s="1" t="s">
        <v>270</v>
      </c>
      <c r="E230" s="1">
        <v>5</v>
      </c>
      <c r="F230" s="1">
        <v>26</v>
      </c>
      <c r="G230" s="5" t="s">
        <v>20</v>
      </c>
    </row>
    <row r="231" spans="1:7" x14ac:dyDescent="0.3">
      <c r="A231" s="1" t="s">
        <v>518</v>
      </c>
      <c r="B231" s="1" t="s">
        <v>153</v>
      </c>
      <c r="C231" s="1" t="str">
        <f>IF(補助対象予定経費!I65="","",補助対象予定経費!I65)</f>
        <v/>
      </c>
      <c r="D231" s="1" t="s">
        <v>270</v>
      </c>
      <c r="E231" s="1">
        <v>5</v>
      </c>
      <c r="F231" s="1">
        <v>27</v>
      </c>
      <c r="G231" s="5" t="s">
        <v>20</v>
      </c>
    </row>
    <row r="232" spans="1:7" hidden="1" x14ac:dyDescent="0.3">
      <c r="A232" s="1" t="s">
        <v>519</v>
      </c>
      <c r="B232" s="1" t="s">
        <v>520</v>
      </c>
      <c r="C232" s="1" t="s">
        <v>267</v>
      </c>
      <c r="D232" s="1" t="s">
        <v>268</v>
      </c>
      <c r="E232" s="1">
        <v>0</v>
      </c>
      <c r="F232" s="1">
        <v>28</v>
      </c>
      <c r="G232" s="5" t="s">
        <v>20</v>
      </c>
    </row>
    <row r="233" spans="1:7" x14ac:dyDescent="0.3">
      <c r="A233" s="1" t="s">
        <v>521</v>
      </c>
      <c r="B233" s="1" t="s">
        <v>307</v>
      </c>
      <c r="C233" s="6" t="str">
        <f>IF(補助対象予定経費!E21="","",TEXT((補助対象予定経費!E21),"#,##0"))</f>
        <v>0</v>
      </c>
      <c r="D233" s="1" t="s">
        <v>273</v>
      </c>
      <c r="E233" s="1">
        <v>1</v>
      </c>
      <c r="F233" s="1">
        <v>29</v>
      </c>
      <c r="G233" s="5" t="s">
        <v>20</v>
      </c>
    </row>
    <row r="234" spans="1:7" x14ac:dyDescent="0.3">
      <c r="A234" s="1" t="s">
        <v>522</v>
      </c>
      <c r="B234" s="1" t="s">
        <v>309</v>
      </c>
      <c r="C234" s="6" t="str">
        <f>IF(補助対象予定経費!F21="","",TEXT((補助対象予定経費!F21),"#,##0"))</f>
        <v>0</v>
      </c>
      <c r="D234" s="1" t="s">
        <v>273</v>
      </c>
      <c r="E234" s="1">
        <v>1</v>
      </c>
      <c r="F234" s="1">
        <v>30</v>
      </c>
      <c r="G234" s="5" t="s">
        <v>20</v>
      </c>
    </row>
    <row r="235" spans="1:7" x14ac:dyDescent="0.3">
      <c r="A235" s="1" t="s">
        <v>523</v>
      </c>
      <c r="B235" s="1" t="s">
        <v>311</v>
      </c>
      <c r="C235" s="6" t="str">
        <f>IF(補助対象予定経費!G21="","",TEXT((補助対象予定経費!G21),"#,##0"))</f>
        <v>0</v>
      </c>
      <c r="D235" s="1" t="s">
        <v>273</v>
      </c>
      <c r="E235" s="1">
        <v>1</v>
      </c>
      <c r="F235" s="1">
        <v>31</v>
      </c>
      <c r="G235" s="5" t="s">
        <v>20</v>
      </c>
    </row>
    <row r="236" spans="1:7" x14ac:dyDescent="0.3">
      <c r="A236" s="1" t="s">
        <v>524</v>
      </c>
      <c r="B236" s="1" t="s">
        <v>313</v>
      </c>
      <c r="C236" s="1" t="str">
        <f>IF(補助対象予定経費!I21="","",補助対象予定経費!I21)</f>
        <v/>
      </c>
      <c r="D236" s="1" t="s">
        <v>270</v>
      </c>
      <c r="E236" s="1">
        <v>1</v>
      </c>
      <c r="F236" s="1">
        <v>32</v>
      </c>
      <c r="G236" s="5" t="s">
        <v>20</v>
      </c>
    </row>
    <row r="237" spans="1:7" x14ac:dyDescent="0.3">
      <c r="A237" s="1" t="s">
        <v>525</v>
      </c>
      <c r="B237" s="1" t="s">
        <v>315</v>
      </c>
      <c r="C237" s="1" t="str">
        <f>IF(補助対象予定経費!H21="","",補助対象予定経費!H21)</f>
        <v/>
      </c>
      <c r="D237" s="1" t="s">
        <v>270</v>
      </c>
      <c r="E237" s="1">
        <v>1</v>
      </c>
      <c r="F237" s="1">
        <v>33</v>
      </c>
      <c r="G237" s="5" t="s">
        <v>20</v>
      </c>
    </row>
    <row r="238" spans="1:7" x14ac:dyDescent="0.3">
      <c r="A238" s="1" t="s">
        <v>526</v>
      </c>
      <c r="B238" s="1" t="s">
        <v>527</v>
      </c>
      <c r="C238" s="1">
        <f>IF(補助対象予定経費!D22="","",補助対象予定経費!D22)</f>
        <v>1</v>
      </c>
      <c r="D238" s="1" t="s">
        <v>263</v>
      </c>
      <c r="E238" s="1" t="s">
        <v>264</v>
      </c>
      <c r="F238" s="1">
        <v>1</v>
      </c>
      <c r="G238" s="5" t="s">
        <v>20</v>
      </c>
    </row>
    <row r="239" spans="1:7" hidden="1" x14ac:dyDescent="0.3">
      <c r="A239" s="1" t="s">
        <v>528</v>
      </c>
      <c r="B239" s="1" t="s">
        <v>140</v>
      </c>
      <c r="C239" s="1" t="s">
        <v>267</v>
      </c>
      <c r="D239" s="1" t="s">
        <v>268</v>
      </c>
      <c r="E239" s="1">
        <v>0</v>
      </c>
      <c r="F239" s="1">
        <v>2</v>
      </c>
      <c r="G239" s="5" t="s">
        <v>20</v>
      </c>
    </row>
    <row r="240" spans="1:7" x14ac:dyDescent="0.3">
      <c r="A240" s="1" t="s">
        <v>529</v>
      </c>
      <c r="B240" s="1" t="s">
        <v>148</v>
      </c>
      <c r="C240" s="1" t="str">
        <f>IF(補助対象予定経費!D66="","",補助対象予定経費!D66)</f>
        <v>データ保管・分析環境</v>
      </c>
      <c r="D240" s="1" t="s">
        <v>270</v>
      </c>
      <c r="E240" s="1">
        <v>1</v>
      </c>
      <c r="F240" s="1">
        <v>3</v>
      </c>
      <c r="G240" s="5" t="s">
        <v>20</v>
      </c>
    </row>
    <row r="241" spans="1:7" x14ac:dyDescent="0.3">
      <c r="A241" s="1" t="s">
        <v>530</v>
      </c>
      <c r="B241" s="1" t="s">
        <v>272</v>
      </c>
      <c r="C241" s="6" t="str">
        <f>IF(補助対象予定経費!E66="","",TEXT((補助対象予定経費!E66),"#,##0"))</f>
        <v>660,000</v>
      </c>
      <c r="D241" s="1" t="s">
        <v>273</v>
      </c>
      <c r="E241" s="1">
        <v>1</v>
      </c>
      <c r="F241" s="1">
        <v>4</v>
      </c>
      <c r="G241" s="5" t="s">
        <v>20</v>
      </c>
    </row>
    <row r="242" spans="1:7" x14ac:dyDescent="0.3">
      <c r="A242" s="1" t="s">
        <v>531</v>
      </c>
      <c r="B242" s="1" t="s">
        <v>275</v>
      </c>
      <c r="C242" s="6" t="str">
        <f>IF(補助対象予定経費!F66="","",TEXT((補助対象予定経費!F66),"#,##0"))</f>
        <v>600,000</v>
      </c>
      <c r="D242" s="1" t="s">
        <v>273</v>
      </c>
      <c r="E242" s="1">
        <v>1</v>
      </c>
      <c r="F242" s="1">
        <v>5</v>
      </c>
      <c r="G242" s="5" t="s">
        <v>20</v>
      </c>
    </row>
    <row r="243" spans="1:7" x14ac:dyDescent="0.3">
      <c r="A243" s="1" t="s">
        <v>532</v>
      </c>
      <c r="B243" s="1" t="s">
        <v>277</v>
      </c>
      <c r="C243" s="1" t="str">
        <f>IF(補助対象予定経費!H66="","",補助対象予定経費!H66)</f>
        <v>補助事業実施期間中のクラウド利用料 600,000円(税抜)。</v>
      </c>
      <c r="D243" s="1" t="s">
        <v>270</v>
      </c>
      <c r="E243" s="1">
        <v>1</v>
      </c>
      <c r="F243" s="1">
        <v>6</v>
      </c>
      <c r="G243" s="5" t="s">
        <v>20</v>
      </c>
    </row>
    <row r="244" spans="1:7" x14ac:dyDescent="0.3">
      <c r="A244" s="1" t="s">
        <v>533</v>
      </c>
      <c r="B244" s="1" t="s">
        <v>153</v>
      </c>
      <c r="C244" s="1" t="str">
        <f>IF(補助対象予定経費!I66="","",補助対象予定経費!I66)</f>
        <v>診断データの保管・分析および試行結果の共有に必要。補助事業実施期間内の利用分のみ計上。</v>
      </c>
      <c r="D244" s="1" t="s">
        <v>270</v>
      </c>
      <c r="E244" s="1">
        <v>1</v>
      </c>
      <c r="F244" s="1">
        <v>7</v>
      </c>
      <c r="G244" s="5" t="s">
        <v>20</v>
      </c>
    </row>
    <row r="245" spans="1:7" x14ac:dyDescent="0.3">
      <c r="A245" s="1" t="s">
        <v>534</v>
      </c>
      <c r="B245" s="1" t="s">
        <v>148</v>
      </c>
      <c r="C245" s="1" t="str">
        <f>IF(補助対象予定経費!D67="","",補助対象予定経費!D67)</f>
        <v/>
      </c>
      <c r="D245" s="1" t="s">
        <v>270</v>
      </c>
      <c r="E245" s="1">
        <v>2</v>
      </c>
      <c r="F245" s="1">
        <v>8</v>
      </c>
      <c r="G245" s="5" t="s">
        <v>20</v>
      </c>
    </row>
    <row r="246" spans="1:7" x14ac:dyDescent="0.3">
      <c r="A246" s="1" t="s">
        <v>535</v>
      </c>
      <c r="B246" s="1" t="s">
        <v>272</v>
      </c>
      <c r="C246" s="6" t="str">
        <f>IF(補助対象予定経費!E67="","",TEXT((補助対象予定経費!E67),"#,##0"))</f>
        <v/>
      </c>
      <c r="D246" s="1" t="s">
        <v>273</v>
      </c>
      <c r="E246" s="1">
        <v>2</v>
      </c>
      <c r="F246" s="1">
        <v>9</v>
      </c>
      <c r="G246" s="5" t="s">
        <v>20</v>
      </c>
    </row>
    <row r="247" spans="1:7" x14ac:dyDescent="0.3">
      <c r="A247" s="1" t="s">
        <v>536</v>
      </c>
      <c r="B247" s="1" t="s">
        <v>275</v>
      </c>
      <c r="C247" s="6" t="str">
        <f>IF(補助対象予定経費!F67="","",TEXT((補助対象予定経費!F67),"#,##0"))</f>
        <v/>
      </c>
      <c r="D247" s="1" t="s">
        <v>273</v>
      </c>
      <c r="E247" s="1">
        <v>2</v>
      </c>
      <c r="F247" s="1">
        <v>10</v>
      </c>
      <c r="G247" s="5" t="s">
        <v>20</v>
      </c>
    </row>
    <row r="248" spans="1:7" x14ac:dyDescent="0.3">
      <c r="A248" s="1" t="s">
        <v>537</v>
      </c>
      <c r="B248" s="1" t="s">
        <v>277</v>
      </c>
      <c r="C248" s="1" t="str">
        <f>IF(補助対象予定経費!H67="","",補助対象予定経費!H67)</f>
        <v/>
      </c>
      <c r="D248" s="1" t="s">
        <v>270</v>
      </c>
      <c r="E248" s="1">
        <v>2</v>
      </c>
      <c r="F248" s="1">
        <v>11</v>
      </c>
      <c r="G248" s="5" t="s">
        <v>20</v>
      </c>
    </row>
    <row r="249" spans="1:7" x14ac:dyDescent="0.3">
      <c r="A249" s="1" t="s">
        <v>538</v>
      </c>
      <c r="B249" s="1" t="s">
        <v>153</v>
      </c>
      <c r="C249" s="1" t="str">
        <f>IF(補助対象予定経費!I67="","",補助対象予定経費!I67)</f>
        <v/>
      </c>
      <c r="D249" s="1" t="s">
        <v>270</v>
      </c>
      <c r="E249" s="1">
        <v>2</v>
      </c>
      <c r="F249" s="1">
        <v>12</v>
      </c>
      <c r="G249" s="5" t="s">
        <v>20</v>
      </c>
    </row>
    <row r="250" spans="1:7" x14ac:dyDescent="0.3">
      <c r="A250" s="1" t="s">
        <v>539</v>
      </c>
      <c r="B250" s="1" t="s">
        <v>148</v>
      </c>
      <c r="C250" s="1" t="str">
        <f>IF(補助対象予定経費!D68="","",補助対象予定経費!D68)</f>
        <v/>
      </c>
      <c r="D250" s="1" t="s">
        <v>270</v>
      </c>
      <c r="E250" s="1">
        <v>3</v>
      </c>
      <c r="F250" s="1">
        <v>13</v>
      </c>
      <c r="G250" s="5" t="s">
        <v>20</v>
      </c>
    </row>
    <row r="251" spans="1:7" x14ac:dyDescent="0.3">
      <c r="A251" s="1" t="s">
        <v>540</v>
      </c>
      <c r="B251" s="1" t="s">
        <v>272</v>
      </c>
      <c r="C251" s="6" t="str">
        <f>IF(補助対象予定経費!E68="","",TEXT((補助対象予定経費!E68),"#,##0"))</f>
        <v/>
      </c>
      <c r="D251" s="1" t="s">
        <v>273</v>
      </c>
      <c r="E251" s="1">
        <v>3</v>
      </c>
      <c r="F251" s="1">
        <v>14</v>
      </c>
      <c r="G251" s="5" t="s">
        <v>20</v>
      </c>
    </row>
    <row r="252" spans="1:7" x14ac:dyDescent="0.3">
      <c r="A252" s="1" t="s">
        <v>541</v>
      </c>
      <c r="B252" s="1" t="s">
        <v>275</v>
      </c>
      <c r="C252" s="6" t="str">
        <f>IF(補助対象予定経費!F68="","",TEXT((補助対象予定経費!F68),"#,##0"))</f>
        <v/>
      </c>
      <c r="D252" s="1" t="s">
        <v>273</v>
      </c>
      <c r="E252" s="1">
        <v>3</v>
      </c>
      <c r="F252" s="1">
        <v>15</v>
      </c>
      <c r="G252" s="5" t="s">
        <v>20</v>
      </c>
    </row>
    <row r="253" spans="1:7" x14ac:dyDescent="0.3">
      <c r="A253" s="1" t="s">
        <v>542</v>
      </c>
      <c r="B253" s="1" t="s">
        <v>277</v>
      </c>
      <c r="C253" s="1" t="str">
        <f>IF(補助対象予定経費!H68="","",補助対象予定経費!H68)</f>
        <v/>
      </c>
      <c r="D253" s="1" t="s">
        <v>270</v>
      </c>
      <c r="E253" s="1">
        <v>3</v>
      </c>
      <c r="F253" s="1">
        <v>16</v>
      </c>
      <c r="G253" s="5" t="s">
        <v>20</v>
      </c>
    </row>
    <row r="254" spans="1:7" x14ac:dyDescent="0.3">
      <c r="A254" s="1" t="s">
        <v>543</v>
      </c>
      <c r="B254" s="1" t="s">
        <v>153</v>
      </c>
      <c r="C254" s="1" t="str">
        <f>IF(補助対象予定経費!I68="","",補助対象予定経費!I68)</f>
        <v/>
      </c>
      <c r="D254" s="1" t="s">
        <v>270</v>
      </c>
      <c r="E254" s="1">
        <v>3</v>
      </c>
      <c r="F254" s="1">
        <v>17</v>
      </c>
      <c r="G254" s="5" t="s">
        <v>20</v>
      </c>
    </row>
    <row r="255" spans="1:7" x14ac:dyDescent="0.3">
      <c r="A255" s="1" t="s">
        <v>544</v>
      </c>
      <c r="B255" s="1" t="s">
        <v>148</v>
      </c>
      <c r="C255" s="1" t="str">
        <f>IF(補助対象予定経費!D69="","",補助対象予定経費!D69)</f>
        <v/>
      </c>
      <c r="D255" s="1" t="s">
        <v>270</v>
      </c>
      <c r="E255" s="1">
        <v>4</v>
      </c>
      <c r="F255" s="1">
        <v>18</v>
      </c>
      <c r="G255" s="5" t="s">
        <v>20</v>
      </c>
    </row>
    <row r="256" spans="1:7" x14ac:dyDescent="0.3">
      <c r="A256" s="1" t="s">
        <v>545</v>
      </c>
      <c r="B256" s="1" t="s">
        <v>272</v>
      </c>
      <c r="C256" s="6" t="str">
        <f>IF(補助対象予定経費!E69="","",TEXT((補助対象予定経費!E69),"#,##0"))</f>
        <v/>
      </c>
      <c r="D256" s="1" t="s">
        <v>273</v>
      </c>
      <c r="E256" s="1">
        <v>4</v>
      </c>
      <c r="F256" s="1">
        <v>19</v>
      </c>
      <c r="G256" s="5" t="s">
        <v>20</v>
      </c>
    </row>
    <row r="257" spans="1:7" x14ac:dyDescent="0.3">
      <c r="A257" s="1" t="s">
        <v>546</v>
      </c>
      <c r="B257" s="1" t="s">
        <v>275</v>
      </c>
      <c r="C257" s="6" t="str">
        <f>IF(補助対象予定経費!F69="","",TEXT((補助対象予定経費!F69),"#,##0"))</f>
        <v/>
      </c>
      <c r="D257" s="1" t="s">
        <v>273</v>
      </c>
      <c r="E257" s="1">
        <v>4</v>
      </c>
      <c r="F257" s="1">
        <v>20</v>
      </c>
      <c r="G257" s="5" t="s">
        <v>20</v>
      </c>
    </row>
    <row r="258" spans="1:7" x14ac:dyDescent="0.3">
      <c r="A258" s="1" t="s">
        <v>547</v>
      </c>
      <c r="B258" s="1" t="s">
        <v>277</v>
      </c>
      <c r="C258" s="1" t="str">
        <f>IF(補助対象予定経費!H69="","",補助対象予定経費!H69)</f>
        <v/>
      </c>
      <c r="D258" s="1" t="s">
        <v>270</v>
      </c>
      <c r="E258" s="1">
        <v>4</v>
      </c>
      <c r="F258" s="1">
        <v>21</v>
      </c>
      <c r="G258" s="5" t="s">
        <v>20</v>
      </c>
    </row>
    <row r="259" spans="1:7" x14ac:dyDescent="0.3">
      <c r="A259" s="1" t="s">
        <v>548</v>
      </c>
      <c r="B259" s="1" t="s">
        <v>153</v>
      </c>
      <c r="C259" s="1" t="str">
        <f>IF(補助対象予定経費!I69="","",補助対象予定経費!I69)</f>
        <v/>
      </c>
      <c r="D259" s="1" t="s">
        <v>270</v>
      </c>
      <c r="E259" s="1">
        <v>4</v>
      </c>
      <c r="F259" s="1">
        <v>22</v>
      </c>
      <c r="G259" s="5" t="s">
        <v>20</v>
      </c>
    </row>
    <row r="260" spans="1:7" x14ac:dyDescent="0.3">
      <c r="A260" s="1" t="s">
        <v>549</v>
      </c>
      <c r="B260" s="1" t="s">
        <v>148</v>
      </c>
      <c r="C260" s="1" t="str">
        <f>IF(補助対象予定経費!D70="","",補助対象予定経費!D70)</f>
        <v/>
      </c>
      <c r="D260" s="1" t="s">
        <v>270</v>
      </c>
      <c r="E260" s="1">
        <v>5</v>
      </c>
      <c r="F260" s="1">
        <v>23</v>
      </c>
      <c r="G260" s="5" t="s">
        <v>20</v>
      </c>
    </row>
    <row r="261" spans="1:7" x14ac:dyDescent="0.3">
      <c r="A261" s="1" t="s">
        <v>550</v>
      </c>
      <c r="B261" s="1" t="s">
        <v>272</v>
      </c>
      <c r="C261" s="6" t="str">
        <f>IF(補助対象予定経費!E70="","",TEXT((補助対象予定経費!E70),"#,##0"))</f>
        <v/>
      </c>
      <c r="D261" s="1" t="s">
        <v>273</v>
      </c>
      <c r="E261" s="1">
        <v>5</v>
      </c>
      <c r="F261" s="1">
        <v>24</v>
      </c>
      <c r="G261" s="5" t="s">
        <v>20</v>
      </c>
    </row>
    <row r="262" spans="1:7" x14ac:dyDescent="0.3">
      <c r="A262" s="1" t="s">
        <v>551</v>
      </c>
      <c r="B262" s="1" t="s">
        <v>275</v>
      </c>
      <c r="C262" s="6" t="str">
        <f>IF(補助対象予定経費!F70="","",TEXT((補助対象予定経費!F70),"#,##0"))</f>
        <v/>
      </c>
      <c r="D262" s="1" t="s">
        <v>273</v>
      </c>
      <c r="E262" s="1">
        <v>5</v>
      </c>
      <c r="F262" s="1">
        <v>25</v>
      </c>
      <c r="G262" s="5" t="s">
        <v>20</v>
      </c>
    </row>
    <row r="263" spans="1:7" x14ac:dyDescent="0.3">
      <c r="A263" s="1" t="s">
        <v>552</v>
      </c>
      <c r="B263" s="1" t="s">
        <v>277</v>
      </c>
      <c r="C263" s="1" t="str">
        <f>IF(補助対象予定経費!H70="","",補助対象予定経費!H70)</f>
        <v/>
      </c>
      <c r="D263" s="1" t="s">
        <v>270</v>
      </c>
      <c r="E263" s="1">
        <v>5</v>
      </c>
      <c r="F263" s="1">
        <v>26</v>
      </c>
      <c r="G263" s="5" t="s">
        <v>20</v>
      </c>
    </row>
    <row r="264" spans="1:7" x14ac:dyDescent="0.3">
      <c r="A264" s="1" t="s">
        <v>553</v>
      </c>
      <c r="B264" s="1" t="s">
        <v>153</v>
      </c>
      <c r="C264" s="1" t="str">
        <f>IF(補助対象予定経費!I70="","",補助対象予定経費!I70)</f>
        <v/>
      </c>
      <c r="D264" s="1" t="s">
        <v>270</v>
      </c>
      <c r="E264" s="1">
        <v>5</v>
      </c>
      <c r="F264" s="1">
        <v>27</v>
      </c>
      <c r="G264" s="5" t="s">
        <v>20</v>
      </c>
    </row>
    <row r="265" spans="1:7" hidden="1" x14ac:dyDescent="0.3">
      <c r="A265" s="1" t="s">
        <v>554</v>
      </c>
      <c r="B265" s="1" t="s">
        <v>555</v>
      </c>
      <c r="C265" s="1" t="s">
        <v>267</v>
      </c>
      <c r="D265" s="1" t="s">
        <v>268</v>
      </c>
      <c r="E265" s="1">
        <v>0</v>
      </c>
      <c r="F265" s="1">
        <v>28</v>
      </c>
      <c r="G265" s="5" t="s">
        <v>20</v>
      </c>
    </row>
    <row r="266" spans="1:7" x14ac:dyDescent="0.3">
      <c r="A266" s="1" t="s">
        <v>556</v>
      </c>
      <c r="B266" s="1" t="s">
        <v>307</v>
      </c>
      <c r="C266" s="6" t="str">
        <f>IF(補助対象予定経費!E22="","",TEXT((補助対象予定経費!E22),"#,##0"))</f>
        <v>660,000</v>
      </c>
      <c r="D266" s="1" t="s">
        <v>273</v>
      </c>
      <c r="E266" s="1">
        <v>1</v>
      </c>
      <c r="F266" s="1">
        <v>29</v>
      </c>
      <c r="G266" s="5" t="s">
        <v>20</v>
      </c>
    </row>
    <row r="267" spans="1:7" x14ac:dyDescent="0.3">
      <c r="A267" s="1" t="s">
        <v>557</v>
      </c>
      <c r="B267" s="1" t="s">
        <v>309</v>
      </c>
      <c r="C267" s="6" t="str">
        <f>IF(補助対象予定経費!F22="","",TEXT((補助対象予定経費!F22),"#,##0"))</f>
        <v>600,000</v>
      </c>
      <c r="D267" s="1" t="s">
        <v>273</v>
      </c>
      <c r="E267" s="1">
        <v>1</v>
      </c>
      <c r="F267" s="1">
        <v>30</v>
      </c>
      <c r="G267" s="5" t="s">
        <v>20</v>
      </c>
    </row>
    <row r="268" spans="1:7" x14ac:dyDescent="0.3">
      <c r="A268" s="1" t="s">
        <v>558</v>
      </c>
      <c r="B268" s="1" t="s">
        <v>311</v>
      </c>
      <c r="C268" s="6" t="str">
        <f>IF(補助対象予定経費!G22="","",TEXT((補助対象予定経費!G22),"#,##0"))</f>
        <v>300,000</v>
      </c>
      <c r="D268" s="1" t="s">
        <v>273</v>
      </c>
      <c r="E268" s="1">
        <v>1</v>
      </c>
      <c r="F268" s="1">
        <v>31</v>
      </c>
      <c r="G268" s="5" t="s">
        <v>20</v>
      </c>
    </row>
    <row r="269" spans="1:7" x14ac:dyDescent="0.3">
      <c r="A269" s="1" t="s">
        <v>559</v>
      </c>
      <c r="B269" s="1" t="s">
        <v>313</v>
      </c>
      <c r="C269" s="1" t="str">
        <f>IF(補助対象予定経費!I22="","",補助対象予定経費!I22)</f>
        <v>消費税6万円。</v>
      </c>
      <c r="D269" s="1" t="s">
        <v>270</v>
      </c>
      <c r="E269" s="1">
        <v>1</v>
      </c>
      <c r="F269" s="1">
        <v>32</v>
      </c>
      <c r="G269" s="5" t="s">
        <v>20</v>
      </c>
    </row>
    <row r="270" spans="1:7" x14ac:dyDescent="0.3">
      <c r="A270" s="1" t="s">
        <v>560</v>
      </c>
      <c r="B270" s="1" t="s">
        <v>315</v>
      </c>
      <c r="C270" s="1" t="str">
        <f>IF(補助対象予定経費!H22="","",補助対象予定経費!H22)</f>
        <v>補助事業実施期間中のクラウド利用料60万円（税抜）。</v>
      </c>
      <c r="D270" s="1" t="s">
        <v>270</v>
      </c>
      <c r="E270" s="1">
        <v>1</v>
      </c>
      <c r="F270" s="1">
        <v>33</v>
      </c>
      <c r="G270" s="5" t="s">
        <v>20</v>
      </c>
    </row>
    <row r="271" spans="1:7" x14ac:dyDescent="0.3">
      <c r="A271" s="1" t="s">
        <v>561</v>
      </c>
      <c r="B271" s="1" t="s">
        <v>562</v>
      </c>
      <c r="C271" s="1">
        <f>IF(補助対象予定経費!D23="","",補助対象予定経費!D23)</f>
        <v>0</v>
      </c>
      <c r="D271" s="1" t="s">
        <v>263</v>
      </c>
      <c r="E271" s="1" t="s">
        <v>264</v>
      </c>
      <c r="F271" s="1">
        <v>1</v>
      </c>
      <c r="G271" s="5" t="s">
        <v>20</v>
      </c>
    </row>
    <row r="272" spans="1:7" hidden="1" x14ac:dyDescent="0.3">
      <c r="A272" s="1" t="s">
        <v>563</v>
      </c>
      <c r="B272" s="1" t="s">
        <v>141</v>
      </c>
      <c r="C272" s="1" t="s">
        <v>267</v>
      </c>
      <c r="D272" s="1" t="s">
        <v>268</v>
      </c>
      <c r="E272" s="1">
        <v>0</v>
      </c>
      <c r="F272" s="1">
        <v>2</v>
      </c>
      <c r="G272" s="5" t="s">
        <v>20</v>
      </c>
    </row>
    <row r="273" spans="1:7" x14ac:dyDescent="0.3">
      <c r="A273" s="1" t="s">
        <v>564</v>
      </c>
      <c r="B273" s="1" t="s">
        <v>148</v>
      </c>
      <c r="C273" s="1" t="str">
        <f>IF(補助対象予定経費!D71="","",補助対象予定経費!D71)</f>
        <v/>
      </c>
      <c r="D273" s="1" t="s">
        <v>270</v>
      </c>
      <c r="E273" s="1">
        <v>1</v>
      </c>
      <c r="F273" s="1">
        <v>3</v>
      </c>
      <c r="G273" s="5" t="s">
        <v>20</v>
      </c>
    </row>
    <row r="274" spans="1:7" x14ac:dyDescent="0.3">
      <c r="A274" s="1" t="s">
        <v>565</v>
      </c>
      <c r="B274" s="1" t="s">
        <v>272</v>
      </c>
      <c r="C274" s="6" t="str">
        <f>IF(補助対象予定経費!E71="","",TEXT((補助対象予定経費!E71),"#,##0"))</f>
        <v/>
      </c>
      <c r="D274" s="1" t="s">
        <v>273</v>
      </c>
      <c r="E274" s="1">
        <v>1</v>
      </c>
      <c r="F274" s="1">
        <v>4</v>
      </c>
      <c r="G274" s="5" t="s">
        <v>20</v>
      </c>
    </row>
    <row r="275" spans="1:7" x14ac:dyDescent="0.3">
      <c r="A275" s="1" t="s">
        <v>566</v>
      </c>
      <c r="B275" s="1" t="s">
        <v>275</v>
      </c>
      <c r="C275" s="6" t="str">
        <f>IF(補助対象予定経費!F71="","",TEXT((補助対象予定経費!F71),"#,##0"))</f>
        <v/>
      </c>
      <c r="D275" s="1" t="s">
        <v>273</v>
      </c>
      <c r="E275" s="1">
        <v>1</v>
      </c>
      <c r="F275" s="1">
        <v>5</v>
      </c>
      <c r="G275" s="5" t="s">
        <v>20</v>
      </c>
    </row>
    <row r="276" spans="1:7" x14ac:dyDescent="0.3">
      <c r="A276" s="1" t="s">
        <v>567</v>
      </c>
      <c r="B276" s="1" t="s">
        <v>277</v>
      </c>
      <c r="C276" s="1" t="str">
        <f>IF(補助対象予定経費!H71="","",補助対象予定経費!H71)</f>
        <v/>
      </c>
      <c r="D276" s="1" t="s">
        <v>270</v>
      </c>
      <c r="E276" s="1">
        <v>1</v>
      </c>
      <c r="F276" s="1">
        <v>6</v>
      </c>
      <c r="G276" s="5" t="s">
        <v>20</v>
      </c>
    </row>
    <row r="277" spans="1:7" x14ac:dyDescent="0.3">
      <c r="A277" s="1" t="s">
        <v>568</v>
      </c>
      <c r="B277" s="1" t="s">
        <v>153</v>
      </c>
      <c r="C277" s="1" t="str">
        <f>IF(補助対象予定経費!I71="","",補助対象予定経費!I71)</f>
        <v/>
      </c>
      <c r="D277" s="1" t="s">
        <v>270</v>
      </c>
      <c r="E277" s="1">
        <v>1</v>
      </c>
      <c r="F277" s="1">
        <v>7</v>
      </c>
      <c r="G277" s="5" t="s">
        <v>20</v>
      </c>
    </row>
    <row r="278" spans="1:7" x14ac:dyDescent="0.3">
      <c r="A278" s="1" t="s">
        <v>569</v>
      </c>
      <c r="B278" s="1" t="s">
        <v>148</v>
      </c>
      <c r="C278" s="1" t="str">
        <f>IF(補助対象予定経費!D72="","",補助対象予定経費!D72)</f>
        <v/>
      </c>
      <c r="D278" s="1" t="s">
        <v>270</v>
      </c>
      <c r="E278" s="1">
        <v>2</v>
      </c>
      <c r="F278" s="1">
        <v>8</v>
      </c>
      <c r="G278" s="5" t="s">
        <v>20</v>
      </c>
    </row>
    <row r="279" spans="1:7" x14ac:dyDescent="0.3">
      <c r="A279" s="1" t="s">
        <v>570</v>
      </c>
      <c r="B279" s="1" t="s">
        <v>272</v>
      </c>
      <c r="C279" s="6" t="str">
        <f>IF(補助対象予定経費!E72="","",TEXT((補助対象予定経費!E72),"#,##0"))</f>
        <v/>
      </c>
      <c r="D279" s="1" t="s">
        <v>273</v>
      </c>
      <c r="E279" s="1">
        <v>2</v>
      </c>
      <c r="F279" s="1">
        <v>9</v>
      </c>
      <c r="G279" s="5" t="s">
        <v>20</v>
      </c>
    </row>
    <row r="280" spans="1:7" x14ac:dyDescent="0.3">
      <c r="A280" s="1" t="s">
        <v>571</v>
      </c>
      <c r="B280" s="1" t="s">
        <v>275</v>
      </c>
      <c r="C280" s="6" t="str">
        <f>IF(補助対象予定経費!F72="","",TEXT((補助対象予定経費!F72),"#,##0"))</f>
        <v/>
      </c>
      <c r="D280" s="1" t="s">
        <v>273</v>
      </c>
      <c r="E280" s="1">
        <v>2</v>
      </c>
      <c r="F280" s="1">
        <v>10</v>
      </c>
      <c r="G280" s="5" t="s">
        <v>20</v>
      </c>
    </row>
    <row r="281" spans="1:7" x14ac:dyDescent="0.3">
      <c r="A281" s="1" t="s">
        <v>572</v>
      </c>
      <c r="B281" s="1" t="s">
        <v>277</v>
      </c>
      <c r="C281" s="1" t="str">
        <f>IF(補助対象予定経費!H72="","",補助対象予定経費!H72)</f>
        <v/>
      </c>
      <c r="D281" s="1" t="s">
        <v>270</v>
      </c>
      <c r="E281" s="1">
        <v>2</v>
      </c>
      <c r="F281" s="1">
        <v>11</v>
      </c>
      <c r="G281" s="5" t="s">
        <v>20</v>
      </c>
    </row>
    <row r="282" spans="1:7" x14ac:dyDescent="0.3">
      <c r="A282" s="1" t="s">
        <v>573</v>
      </c>
      <c r="B282" s="1" t="s">
        <v>153</v>
      </c>
      <c r="C282" s="1" t="str">
        <f>IF(補助対象予定経費!I72="","",補助対象予定経費!I72)</f>
        <v/>
      </c>
      <c r="D282" s="1" t="s">
        <v>270</v>
      </c>
      <c r="E282" s="1">
        <v>2</v>
      </c>
      <c r="F282" s="1">
        <v>12</v>
      </c>
      <c r="G282" s="5" t="s">
        <v>20</v>
      </c>
    </row>
    <row r="283" spans="1:7" x14ac:dyDescent="0.3">
      <c r="A283" s="1" t="s">
        <v>574</v>
      </c>
      <c r="B283" s="1" t="s">
        <v>148</v>
      </c>
      <c r="C283" s="1" t="str">
        <f>IF(補助対象予定経費!D73="","",補助対象予定経費!D73)</f>
        <v/>
      </c>
      <c r="D283" s="1" t="s">
        <v>270</v>
      </c>
      <c r="E283" s="1">
        <v>3</v>
      </c>
      <c r="F283" s="1">
        <v>13</v>
      </c>
      <c r="G283" s="5" t="s">
        <v>20</v>
      </c>
    </row>
    <row r="284" spans="1:7" x14ac:dyDescent="0.3">
      <c r="A284" s="1" t="s">
        <v>575</v>
      </c>
      <c r="B284" s="1" t="s">
        <v>272</v>
      </c>
      <c r="C284" s="6" t="str">
        <f>IF(補助対象予定経費!E73="","",TEXT((補助対象予定経費!E73),"#,##0"))</f>
        <v/>
      </c>
      <c r="D284" s="1" t="s">
        <v>273</v>
      </c>
      <c r="E284" s="1">
        <v>3</v>
      </c>
      <c r="F284" s="1">
        <v>14</v>
      </c>
      <c r="G284" s="5" t="s">
        <v>20</v>
      </c>
    </row>
    <row r="285" spans="1:7" x14ac:dyDescent="0.3">
      <c r="A285" s="1" t="s">
        <v>576</v>
      </c>
      <c r="B285" s="1" t="s">
        <v>275</v>
      </c>
      <c r="C285" s="6" t="str">
        <f>IF(補助対象予定経費!F73="","",TEXT((補助対象予定経費!F73),"#,##0"))</f>
        <v/>
      </c>
      <c r="D285" s="1" t="s">
        <v>273</v>
      </c>
      <c r="E285" s="1">
        <v>3</v>
      </c>
      <c r="F285" s="1">
        <v>15</v>
      </c>
      <c r="G285" s="5" t="s">
        <v>20</v>
      </c>
    </row>
    <row r="286" spans="1:7" x14ac:dyDescent="0.3">
      <c r="A286" s="1" t="s">
        <v>577</v>
      </c>
      <c r="B286" s="1" t="s">
        <v>277</v>
      </c>
      <c r="C286" s="1" t="str">
        <f>IF(補助対象予定経費!H73="","",補助対象予定経費!H73)</f>
        <v/>
      </c>
      <c r="D286" s="1" t="s">
        <v>270</v>
      </c>
      <c r="E286" s="1">
        <v>3</v>
      </c>
      <c r="F286" s="1">
        <v>16</v>
      </c>
      <c r="G286" s="5" t="s">
        <v>20</v>
      </c>
    </row>
    <row r="287" spans="1:7" x14ac:dyDescent="0.3">
      <c r="A287" s="1" t="s">
        <v>578</v>
      </c>
      <c r="B287" s="1" t="s">
        <v>153</v>
      </c>
      <c r="C287" s="1" t="str">
        <f>IF(補助対象予定経費!I73="","",補助対象予定経費!I73)</f>
        <v/>
      </c>
      <c r="D287" s="1" t="s">
        <v>270</v>
      </c>
      <c r="E287" s="1">
        <v>3</v>
      </c>
      <c r="F287" s="1">
        <v>17</v>
      </c>
      <c r="G287" s="5" t="s">
        <v>20</v>
      </c>
    </row>
    <row r="288" spans="1:7" x14ac:dyDescent="0.3">
      <c r="A288" s="1" t="s">
        <v>579</v>
      </c>
      <c r="B288" s="1" t="s">
        <v>148</v>
      </c>
      <c r="C288" s="1" t="str">
        <f>IF(補助対象予定経費!D74="","",補助対象予定経費!D74)</f>
        <v/>
      </c>
      <c r="D288" s="1" t="s">
        <v>270</v>
      </c>
      <c r="E288" s="1">
        <v>4</v>
      </c>
      <c r="F288" s="1">
        <v>18</v>
      </c>
      <c r="G288" s="5" t="s">
        <v>20</v>
      </c>
    </row>
    <row r="289" spans="1:7" x14ac:dyDescent="0.3">
      <c r="A289" s="1" t="s">
        <v>580</v>
      </c>
      <c r="B289" s="1" t="s">
        <v>272</v>
      </c>
      <c r="C289" s="6" t="str">
        <f>IF(補助対象予定経費!E74="","",TEXT((補助対象予定経費!E74),"#,##0"))</f>
        <v/>
      </c>
      <c r="D289" s="1" t="s">
        <v>273</v>
      </c>
      <c r="E289" s="1">
        <v>4</v>
      </c>
      <c r="F289" s="1">
        <v>19</v>
      </c>
      <c r="G289" s="5" t="s">
        <v>20</v>
      </c>
    </row>
    <row r="290" spans="1:7" x14ac:dyDescent="0.3">
      <c r="A290" s="1" t="s">
        <v>581</v>
      </c>
      <c r="B290" s="1" t="s">
        <v>275</v>
      </c>
      <c r="C290" s="6" t="str">
        <f>IF(補助対象予定経費!F74="","",TEXT((補助対象予定経費!F74),"#,##0"))</f>
        <v/>
      </c>
      <c r="D290" s="1" t="s">
        <v>273</v>
      </c>
      <c r="E290" s="1">
        <v>4</v>
      </c>
      <c r="F290" s="1">
        <v>20</v>
      </c>
      <c r="G290" s="5" t="s">
        <v>20</v>
      </c>
    </row>
    <row r="291" spans="1:7" x14ac:dyDescent="0.3">
      <c r="A291" s="1" t="s">
        <v>582</v>
      </c>
      <c r="B291" s="1" t="s">
        <v>277</v>
      </c>
      <c r="C291" s="1" t="str">
        <f>IF(補助対象予定経費!H74="","",補助対象予定経費!H74)</f>
        <v/>
      </c>
      <c r="D291" s="1" t="s">
        <v>270</v>
      </c>
      <c r="E291" s="1">
        <v>4</v>
      </c>
      <c r="F291" s="1">
        <v>21</v>
      </c>
      <c r="G291" s="5" t="s">
        <v>20</v>
      </c>
    </row>
    <row r="292" spans="1:7" x14ac:dyDescent="0.3">
      <c r="A292" s="1" t="s">
        <v>583</v>
      </c>
      <c r="B292" s="1" t="s">
        <v>153</v>
      </c>
      <c r="C292" s="1" t="str">
        <f>IF(補助対象予定経費!I74="","",補助対象予定経費!I74)</f>
        <v/>
      </c>
      <c r="D292" s="1" t="s">
        <v>270</v>
      </c>
      <c r="E292" s="1">
        <v>4</v>
      </c>
      <c r="F292" s="1">
        <v>22</v>
      </c>
      <c r="G292" s="5" t="s">
        <v>20</v>
      </c>
    </row>
    <row r="293" spans="1:7" x14ac:dyDescent="0.3">
      <c r="A293" s="1" t="s">
        <v>584</v>
      </c>
      <c r="B293" s="1" t="s">
        <v>148</v>
      </c>
      <c r="C293" s="1" t="str">
        <f>IF(補助対象予定経費!D75="","",補助対象予定経費!D75)</f>
        <v/>
      </c>
      <c r="D293" s="1" t="s">
        <v>270</v>
      </c>
      <c r="E293" s="1">
        <v>5</v>
      </c>
      <c r="F293" s="1">
        <v>23</v>
      </c>
      <c r="G293" s="5" t="s">
        <v>20</v>
      </c>
    </row>
    <row r="294" spans="1:7" x14ac:dyDescent="0.3">
      <c r="A294" s="1" t="s">
        <v>585</v>
      </c>
      <c r="B294" s="1" t="s">
        <v>272</v>
      </c>
      <c r="C294" s="6" t="str">
        <f>IF(補助対象予定経費!E75="","",TEXT((補助対象予定経費!E75),"#,##0"))</f>
        <v/>
      </c>
      <c r="D294" s="1" t="s">
        <v>273</v>
      </c>
      <c r="E294" s="1">
        <v>5</v>
      </c>
      <c r="F294" s="1">
        <v>24</v>
      </c>
      <c r="G294" s="5" t="s">
        <v>20</v>
      </c>
    </row>
    <row r="295" spans="1:7" x14ac:dyDescent="0.3">
      <c r="A295" s="1" t="s">
        <v>586</v>
      </c>
      <c r="B295" s="1" t="s">
        <v>275</v>
      </c>
      <c r="C295" s="6" t="str">
        <f>IF(補助対象予定経費!F75="","",TEXT((補助対象予定経費!F75),"#,##0"))</f>
        <v/>
      </c>
      <c r="D295" s="1" t="s">
        <v>273</v>
      </c>
      <c r="E295" s="1">
        <v>5</v>
      </c>
      <c r="F295" s="1">
        <v>25</v>
      </c>
      <c r="G295" s="5" t="s">
        <v>20</v>
      </c>
    </row>
    <row r="296" spans="1:7" x14ac:dyDescent="0.3">
      <c r="A296" s="1" t="s">
        <v>587</v>
      </c>
      <c r="B296" s="1" t="s">
        <v>277</v>
      </c>
      <c r="C296" s="1" t="str">
        <f>IF(補助対象予定経費!H75="","",補助対象予定経費!H75)</f>
        <v/>
      </c>
      <c r="D296" s="1" t="s">
        <v>270</v>
      </c>
      <c r="E296" s="1">
        <v>5</v>
      </c>
      <c r="F296" s="1">
        <v>26</v>
      </c>
      <c r="G296" s="5" t="s">
        <v>20</v>
      </c>
    </row>
    <row r="297" spans="1:7" x14ac:dyDescent="0.3">
      <c r="A297" s="1" t="s">
        <v>588</v>
      </c>
      <c r="B297" s="1" t="s">
        <v>153</v>
      </c>
      <c r="C297" s="1" t="str">
        <f>IF(補助対象予定経費!I75="","",補助対象予定経費!I75)</f>
        <v/>
      </c>
      <c r="D297" s="1" t="s">
        <v>270</v>
      </c>
      <c r="E297" s="1">
        <v>5</v>
      </c>
      <c r="F297" s="1">
        <v>27</v>
      </c>
      <c r="G297" s="5" t="s">
        <v>20</v>
      </c>
    </row>
    <row r="298" spans="1:7" hidden="1" x14ac:dyDescent="0.3">
      <c r="A298" s="1" t="s">
        <v>589</v>
      </c>
      <c r="B298" s="1" t="s">
        <v>590</v>
      </c>
      <c r="C298" s="1" t="s">
        <v>267</v>
      </c>
      <c r="D298" s="1" t="s">
        <v>268</v>
      </c>
      <c r="E298" s="1">
        <v>0</v>
      </c>
      <c r="F298" s="1">
        <v>28</v>
      </c>
      <c r="G298" s="5" t="s">
        <v>20</v>
      </c>
    </row>
    <row r="299" spans="1:7" x14ac:dyDescent="0.3">
      <c r="A299" s="1" t="s">
        <v>591</v>
      </c>
      <c r="B299" s="1" t="s">
        <v>307</v>
      </c>
      <c r="C299" s="6" t="str">
        <f>IF(補助対象予定経費!E23="","",TEXT((補助対象予定経費!E23),"#,##0"))</f>
        <v>0</v>
      </c>
      <c r="D299" s="1" t="s">
        <v>273</v>
      </c>
      <c r="E299" s="1">
        <v>1</v>
      </c>
      <c r="F299" s="1">
        <v>29</v>
      </c>
      <c r="G299" s="5" t="s">
        <v>20</v>
      </c>
    </row>
    <row r="300" spans="1:7" x14ac:dyDescent="0.3">
      <c r="A300" s="1" t="s">
        <v>592</v>
      </c>
      <c r="B300" s="1" t="s">
        <v>309</v>
      </c>
      <c r="C300" s="6" t="str">
        <f>IF(補助対象予定経費!F23="","",TEXT((補助対象予定経費!F23),"#,##0"))</f>
        <v>0</v>
      </c>
      <c r="D300" s="1" t="s">
        <v>273</v>
      </c>
      <c r="E300" s="1">
        <v>1</v>
      </c>
      <c r="F300" s="1">
        <v>30</v>
      </c>
      <c r="G300" s="5" t="s">
        <v>20</v>
      </c>
    </row>
    <row r="301" spans="1:7" x14ac:dyDescent="0.3">
      <c r="A301" s="1" t="s">
        <v>593</v>
      </c>
      <c r="B301" s="1" t="s">
        <v>311</v>
      </c>
      <c r="C301" s="6" t="str">
        <f>IF(補助対象予定経費!G23="","",TEXT((補助対象予定経費!G23),"#,##0"))</f>
        <v>0</v>
      </c>
      <c r="D301" s="1" t="s">
        <v>273</v>
      </c>
      <c r="E301" s="1">
        <v>1</v>
      </c>
      <c r="F301" s="1">
        <v>31</v>
      </c>
      <c r="G301" s="5" t="s">
        <v>20</v>
      </c>
    </row>
    <row r="302" spans="1:7" x14ac:dyDescent="0.3">
      <c r="A302" s="1" t="s">
        <v>594</v>
      </c>
      <c r="B302" s="1" t="s">
        <v>313</v>
      </c>
      <c r="C302" s="1" t="str">
        <f>IF(補助対象予定経費!I23="","",補助対象予定経費!I23)</f>
        <v/>
      </c>
      <c r="D302" s="1" t="s">
        <v>270</v>
      </c>
      <c r="E302" s="1">
        <v>1</v>
      </c>
      <c r="F302" s="1">
        <v>32</v>
      </c>
      <c r="G302" s="5" t="s">
        <v>20</v>
      </c>
    </row>
    <row r="303" spans="1:7" x14ac:dyDescent="0.3">
      <c r="A303" s="1" t="s">
        <v>595</v>
      </c>
      <c r="B303" s="1" t="s">
        <v>315</v>
      </c>
      <c r="C303" s="1" t="str">
        <f>IF(補助対象予定経費!H23="","",補助対象予定経費!H23)</f>
        <v/>
      </c>
      <c r="D303" s="1" t="s">
        <v>270</v>
      </c>
      <c r="E303" s="1">
        <v>1</v>
      </c>
      <c r="F303" s="1">
        <v>33</v>
      </c>
      <c r="G303" s="5" t="s">
        <v>20</v>
      </c>
    </row>
    <row r="304" spans="1:7" x14ac:dyDescent="0.3">
      <c r="A304" s="1" t="s">
        <v>596</v>
      </c>
      <c r="B304" s="1" t="s">
        <v>597</v>
      </c>
      <c r="C304" s="1">
        <f>IF(補助対象予定経費!D24="","",補助対象予定経費!D24)</f>
        <v>0</v>
      </c>
      <c r="D304" s="1" t="s">
        <v>263</v>
      </c>
      <c r="E304" s="1" t="s">
        <v>264</v>
      </c>
      <c r="F304" s="1">
        <v>1</v>
      </c>
      <c r="G304" s="5" t="s">
        <v>20</v>
      </c>
    </row>
    <row r="305" spans="1:7" hidden="1" x14ac:dyDescent="0.3">
      <c r="A305" s="1" t="s">
        <v>598</v>
      </c>
      <c r="B305" s="1" t="s">
        <v>599</v>
      </c>
      <c r="C305" s="1" t="s">
        <v>267</v>
      </c>
      <c r="D305" s="1" t="s">
        <v>268</v>
      </c>
      <c r="E305" s="1">
        <v>0</v>
      </c>
      <c r="F305" s="1">
        <v>2</v>
      </c>
      <c r="G305" s="5" t="s">
        <v>20</v>
      </c>
    </row>
    <row r="306" spans="1:7" x14ac:dyDescent="0.3">
      <c r="A306" s="1" t="s">
        <v>600</v>
      </c>
      <c r="B306" s="1" t="s">
        <v>148</v>
      </c>
      <c r="C306" s="1" t="str">
        <f>IF(補助対象予定経費!D76="","",補助対象予定経費!D76)</f>
        <v/>
      </c>
      <c r="D306" s="1" t="s">
        <v>270</v>
      </c>
      <c r="E306" s="1">
        <v>1</v>
      </c>
      <c r="F306" s="1">
        <v>3</v>
      </c>
      <c r="G306" s="5" t="s">
        <v>20</v>
      </c>
    </row>
    <row r="307" spans="1:7" x14ac:dyDescent="0.3">
      <c r="A307" s="1" t="s">
        <v>601</v>
      </c>
      <c r="B307" s="1" t="s">
        <v>272</v>
      </c>
      <c r="C307" s="6" t="str">
        <f>IF(補助対象予定経費!E76="","",TEXT((補助対象予定経費!E76),"#,##0"))</f>
        <v/>
      </c>
      <c r="D307" s="1" t="s">
        <v>273</v>
      </c>
      <c r="E307" s="1">
        <v>1</v>
      </c>
      <c r="F307" s="1">
        <v>4</v>
      </c>
      <c r="G307" s="5" t="s">
        <v>20</v>
      </c>
    </row>
    <row r="308" spans="1:7" x14ac:dyDescent="0.3">
      <c r="A308" s="1" t="s">
        <v>602</v>
      </c>
      <c r="B308" s="1" t="s">
        <v>275</v>
      </c>
      <c r="C308" s="6" t="str">
        <f>IF(補助対象予定経費!F76="","",TEXT((補助対象予定経費!F76),"#,##0"))</f>
        <v/>
      </c>
      <c r="D308" s="1" t="s">
        <v>273</v>
      </c>
      <c r="E308" s="1">
        <v>1</v>
      </c>
      <c r="F308" s="1">
        <v>5</v>
      </c>
      <c r="G308" s="5" t="s">
        <v>20</v>
      </c>
    </row>
    <row r="309" spans="1:7" x14ac:dyDescent="0.3">
      <c r="A309" s="1" t="s">
        <v>603</v>
      </c>
      <c r="B309" s="1" t="s">
        <v>277</v>
      </c>
      <c r="C309" s="1" t="str">
        <f>IF(補助対象予定経費!H76="","",補助対象予定経費!H76)</f>
        <v/>
      </c>
      <c r="D309" s="1" t="s">
        <v>270</v>
      </c>
      <c r="E309" s="1">
        <v>1</v>
      </c>
      <c r="F309" s="1">
        <v>6</v>
      </c>
      <c r="G309" s="5" t="s">
        <v>20</v>
      </c>
    </row>
    <row r="310" spans="1:7" x14ac:dyDescent="0.3">
      <c r="A310" s="1" t="s">
        <v>604</v>
      </c>
      <c r="B310" s="1" t="s">
        <v>153</v>
      </c>
      <c r="C310" s="1" t="str">
        <f>IF(補助対象予定経費!I76="","",補助対象予定経費!I76)</f>
        <v/>
      </c>
      <c r="D310" s="1" t="s">
        <v>270</v>
      </c>
      <c r="E310" s="1">
        <v>1</v>
      </c>
      <c r="F310" s="1">
        <v>7</v>
      </c>
      <c r="G310" s="5" t="s">
        <v>20</v>
      </c>
    </row>
    <row r="311" spans="1:7" x14ac:dyDescent="0.3">
      <c r="A311" s="1" t="s">
        <v>605</v>
      </c>
      <c r="B311" s="1" t="s">
        <v>148</v>
      </c>
      <c r="C311" s="1" t="str">
        <f>IF(補助対象予定経費!D77="","",補助対象予定経費!D77)</f>
        <v/>
      </c>
      <c r="D311" s="1" t="s">
        <v>270</v>
      </c>
      <c r="E311" s="1">
        <v>2</v>
      </c>
      <c r="F311" s="1">
        <v>8</v>
      </c>
      <c r="G311" s="5" t="s">
        <v>20</v>
      </c>
    </row>
    <row r="312" spans="1:7" x14ac:dyDescent="0.3">
      <c r="A312" s="1" t="s">
        <v>606</v>
      </c>
      <c r="B312" s="1" t="s">
        <v>272</v>
      </c>
      <c r="C312" s="6" t="str">
        <f>IF(補助対象予定経費!E77="","",TEXT((補助対象予定経費!E77),"#,##0"))</f>
        <v/>
      </c>
      <c r="D312" s="1" t="s">
        <v>273</v>
      </c>
      <c r="E312" s="1">
        <v>2</v>
      </c>
      <c r="F312" s="1">
        <v>9</v>
      </c>
      <c r="G312" s="5" t="s">
        <v>20</v>
      </c>
    </row>
    <row r="313" spans="1:7" x14ac:dyDescent="0.3">
      <c r="A313" s="1" t="s">
        <v>607</v>
      </c>
      <c r="B313" s="1" t="s">
        <v>275</v>
      </c>
      <c r="C313" s="6" t="str">
        <f>IF(補助対象予定経費!F77="","",TEXT((補助対象予定経費!F77),"#,##0"))</f>
        <v/>
      </c>
      <c r="D313" s="1" t="s">
        <v>273</v>
      </c>
      <c r="E313" s="1">
        <v>2</v>
      </c>
      <c r="F313" s="1">
        <v>10</v>
      </c>
      <c r="G313" s="5" t="s">
        <v>20</v>
      </c>
    </row>
    <row r="314" spans="1:7" x14ac:dyDescent="0.3">
      <c r="A314" s="1" t="s">
        <v>608</v>
      </c>
      <c r="B314" s="1" t="s">
        <v>277</v>
      </c>
      <c r="C314" s="1" t="str">
        <f>IF(補助対象予定経費!H77="","",補助対象予定経費!H77)</f>
        <v/>
      </c>
      <c r="D314" s="1" t="s">
        <v>270</v>
      </c>
      <c r="E314" s="1">
        <v>2</v>
      </c>
      <c r="F314" s="1">
        <v>11</v>
      </c>
      <c r="G314" s="5" t="s">
        <v>20</v>
      </c>
    </row>
    <row r="315" spans="1:7" x14ac:dyDescent="0.3">
      <c r="A315" s="1" t="s">
        <v>609</v>
      </c>
      <c r="B315" s="1" t="s">
        <v>153</v>
      </c>
      <c r="C315" s="1" t="str">
        <f>IF(補助対象予定経費!I77="","",補助対象予定経費!I77)</f>
        <v/>
      </c>
      <c r="D315" s="1" t="s">
        <v>270</v>
      </c>
      <c r="E315" s="1">
        <v>2</v>
      </c>
      <c r="F315" s="1">
        <v>12</v>
      </c>
      <c r="G315" s="5" t="s">
        <v>20</v>
      </c>
    </row>
    <row r="316" spans="1:7" x14ac:dyDescent="0.3">
      <c r="A316" s="1" t="s">
        <v>610</v>
      </c>
      <c r="B316" s="1" t="s">
        <v>148</v>
      </c>
      <c r="C316" s="1" t="str">
        <f>IF(補助対象予定経費!D78="","",補助対象予定経費!D78)</f>
        <v/>
      </c>
      <c r="D316" s="1" t="s">
        <v>270</v>
      </c>
      <c r="E316" s="1">
        <v>3</v>
      </c>
      <c r="F316" s="1">
        <v>13</v>
      </c>
      <c r="G316" s="5" t="s">
        <v>20</v>
      </c>
    </row>
    <row r="317" spans="1:7" x14ac:dyDescent="0.3">
      <c r="A317" s="1" t="s">
        <v>611</v>
      </c>
      <c r="B317" s="1" t="s">
        <v>272</v>
      </c>
      <c r="C317" s="6" t="str">
        <f>IF(補助対象予定経費!E78="","",TEXT((補助対象予定経費!E78),"#,##0"))</f>
        <v/>
      </c>
      <c r="D317" s="1" t="s">
        <v>273</v>
      </c>
      <c r="E317" s="1">
        <v>3</v>
      </c>
      <c r="F317" s="1">
        <v>14</v>
      </c>
      <c r="G317" s="5" t="s">
        <v>20</v>
      </c>
    </row>
    <row r="318" spans="1:7" x14ac:dyDescent="0.3">
      <c r="A318" s="1" t="s">
        <v>612</v>
      </c>
      <c r="B318" s="1" t="s">
        <v>275</v>
      </c>
      <c r="C318" s="6" t="str">
        <f>IF(補助対象予定経費!F78="","",TEXT((補助対象予定経費!F78),"#,##0"))</f>
        <v/>
      </c>
      <c r="D318" s="1" t="s">
        <v>273</v>
      </c>
      <c r="E318" s="1">
        <v>3</v>
      </c>
      <c r="F318" s="1">
        <v>15</v>
      </c>
      <c r="G318" s="5" t="s">
        <v>20</v>
      </c>
    </row>
    <row r="319" spans="1:7" x14ac:dyDescent="0.3">
      <c r="A319" s="1" t="s">
        <v>613</v>
      </c>
      <c r="B319" s="1" t="s">
        <v>277</v>
      </c>
      <c r="C319" s="1" t="str">
        <f>IF(補助対象予定経費!H78="","",補助対象予定経費!H78)</f>
        <v/>
      </c>
      <c r="D319" s="1" t="s">
        <v>270</v>
      </c>
      <c r="E319" s="1">
        <v>3</v>
      </c>
      <c r="F319" s="1">
        <v>16</v>
      </c>
      <c r="G319" s="5" t="s">
        <v>20</v>
      </c>
    </row>
    <row r="320" spans="1:7" x14ac:dyDescent="0.3">
      <c r="A320" s="1" t="s">
        <v>614</v>
      </c>
      <c r="B320" s="1" t="s">
        <v>153</v>
      </c>
      <c r="C320" s="1" t="str">
        <f>IF(補助対象予定経費!I78="","",補助対象予定経費!I78)</f>
        <v/>
      </c>
      <c r="D320" s="1" t="s">
        <v>270</v>
      </c>
      <c r="E320" s="1">
        <v>3</v>
      </c>
      <c r="F320" s="1">
        <v>17</v>
      </c>
      <c r="G320" s="5" t="s">
        <v>20</v>
      </c>
    </row>
    <row r="321" spans="1:7" x14ac:dyDescent="0.3">
      <c r="A321" s="1" t="s">
        <v>615</v>
      </c>
      <c r="B321" s="1" t="s">
        <v>148</v>
      </c>
      <c r="C321" s="1" t="str">
        <f>IF(補助対象予定経費!D79="","",補助対象予定経費!D79)</f>
        <v/>
      </c>
      <c r="D321" s="1" t="s">
        <v>270</v>
      </c>
      <c r="E321" s="1">
        <v>4</v>
      </c>
      <c r="F321" s="1">
        <v>18</v>
      </c>
      <c r="G321" s="5" t="s">
        <v>20</v>
      </c>
    </row>
    <row r="322" spans="1:7" x14ac:dyDescent="0.3">
      <c r="A322" s="1" t="s">
        <v>616</v>
      </c>
      <c r="B322" s="1" t="s">
        <v>272</v>
      </c>
      <c r="C322" s="6" t="str">
        <f>IF(補助対象予定経費!E79="","",TEXT((補助対象予定経費!E79),"#,##0"))</f>
        <v/>
      </c>
      <c r="D322" s="1" t="s">
        <v>273</v>
      </c>
      <c r="E322" s="1">
        <v>4</v>
      </c>
      <c r="F322" s="1">
        <v>19</v>
      </c>
      <c r="G322" s="5" t="s">
        <v>20</v>
      </c>
    </row>
    <row r="323" spans="1:7" x14ac:dyDescent="0.3">
      <c r="A323" s="1" t="s">
        <v>617</v>
      </c>
      <c r="B323" s="1" t="s">
        <v>275</v>
      </c>
      <c r="C323" s="6" t="str">
        <f>IF(補助対象予定経費!F79="","",TEXT((補助対象予定経費!F79),"#,##0"))</f>
        <v/>
      </c>
      <c r="D323" s="1" t="s">
        <v>273</v>
      </c>
      <c r="E323" s="1">
        <v>4</v>
      </c>
      <c r="F323" s="1">
        <v>20</v>
      </c>
      <c r="G323" s="5" t="s">
        <v>20</v>
      </c>
    </row>
    <row r="324" spans="1:7" x14ac:dyDescent="0.3">
      <c r="A324" s="1" t="s">
        <v>618</v>
      </c>
      <c r="B324" s="1" t="s">
        <v>277</v>
      </c>
      <c r="C324" s="1" t="str">
        <f>IF(補助対象予定経費!H79="","",補助対象予定経費!H79)</f>
        <v/>
      </c>
      <c r="D324" s="1" t="s">
        <v>270</v>
      </c>
      <c r="E324" s="1">
        <v>4</v>
      </c>
      <c r="F324" s="1">
        <v>21</v>
      </c>
      <c r="G324" s="5" t="s">
        <v>20</v>
      </c>
    </row>
    <row r="325" spans="1:7" x14ac:dyDescent="0.3">
      <c r="A325" s="1" t="s">
        <v>619</v>
      </c>
      <c r="B325" s="1" t="s">
        <v>153</v>
      </c>
      <c r="C325" s="1" t="str">
        <f>IF(補助対象予定経費!I79="","",補助対象予定経費!I79)</f>
        <v/>
      </c>
      <c r="D325" s="1" t="s">
        <v>270</v>
      </c>
      <c r="E325" s="1">
        <v>4</v>
      </c>
      <c r="F325" s="1">
        <v>22</v>
      </c>
      <c r="G325" s="5" t="s">
        <v>20</v>
      </c>
    </row>
    <row r="326" spans="1:7" x14ac:dyDescent="0.3">
      <c r="A326" s="1" t="s">
        <v>620</v>
      </c>
      <c r="B326" s="1" t="s">
        <v>148</v>
      </c>
      <c r="C326" s="1" t="str">
        <f>IF(補助対象予定経費!D80="","",補助対象予定経費!D80)</f>
        <v/>
      </c>
      <c r="D326" s="1" t="s">
        <v>270</v>
      </c>
      <c r="E326" s="1">
        <v>5</v>
      </c>
      <c r="F326" s="1">
        <v>23</v>
      </c>
      <c r="G326" s="5" t="s">
        <v>20</v>
      </c>
    </row>
    <row r="327" spans="1:7" x14ac:dyDescent="0.3">
      <c r="A327" s="1" t="s">
        <v>621</v>
      </c>
      <c r="B327" s="1" t="s">
        <v>272</v>
      </c>
      <c r="C327" s="6" t="str">
        <f>IF(補助対象予定経費!E80="","",TEXT((補助対象予定経費!E80),"#,##0"))</f>
        <v/>
      </c>
      <c r="D327" s="1" t="s">
        <v>273</v>
      </c>
      <c r="E327" s="1">
        <v>5</v>
      </c>
      <c r="F327" s="1">
        <v>24</v>
      </c>
      <c r="G327" s="5" t="s">
        <v>20</v>
      </c>
    </row>
    <row r="328" spans="1:7" x14ac:dyDescent="0.3">
      <c r="A328" s="1" t="s">
        <v>622</v>
      </c>
      <c r="B328" s="1" t="s">
        <v>275</v>
      </c>
      <c r="C328" s="6" t="str">
        <f>IF(補助対象予定経費!F80="","",TEXT((補助対象予定経費!F80),"#,##0"))</f>
        <v/>
      </c>
      <c r="D328" s="1" t="s">
        <v>273</v>
      </c>
      <c r="E328" s="1">
        <v>5</v>
      </c>
      <c r="F328" s="1">
        <v>25</v>
      </c>
      <c r="G328" s="5" t="s">
        <v>20</v>
      </c>
    </row>
    <row r="329" spans="1:7" x14ac:dyDescent="0.3">
      <c r="A329" s="1" t="s">
        <v>623</v>
      </c>
      <c r="B329" s="1" t="s">
        <v>277</v>
      </c>
      <c r="C329" s="1" t="str">
        <f>IF(補助対象予定経費!H80="","",補助対象予定経費!H80)</f>
        <v/>
      </c>
      <c r="D329" s="1" t="s">
        <v>270</v>
      </c>
      <c r="E329" s="1">
        <v>5</v>
      </c>
      <c r="F329" s="1">
        <v>26</v>
      </c>
      <c r="G329" s="5" t="s">
        <v>20</v>
      </c>
    </row>
    <row r="330" spans="1:7" x14ac:dyDescent="0.3">
      <c r="A330" s="1" t="s">
        <v>624</v>
      </c>
      <c r="B330" s="1" t="s">
        <v>153</v>
      </c>
      <c r="C330" s="1" t="str">
        <f>IF(補助対象予定経費!I80="","",補助対象予定経費!I80)</f>
        <v/>
      </c>
      <c r="D330" s="1" t="s">
        <v>270</v>
      </c>
      <c r="E330" s="1">
        <v>5</v>
      </c>
      <c r="F330" s="1">
        <v>27</v>
      </c>
      <c r="G330" s="5" t="s">
        <v>20</v>
      </c>
    </row>
    <row r="331" spans="1:7" hidden="1" x14ac:dyDescent="0.3">
      <c r="A331" s="1" t="s">
        <v>625</v>
      </c>
      <c r="B331" s="1" t="s">
        <v>626</v>
      </c>
      <c r="C331" s="1" t="s">
        <v>267</v>
      </c>
      <c r="D331" s="1" t="s">
        <v>268</v>
      </c>
      <c r="E331" s="1">
        <v>0</v>
      </c>
      <c r="F331" s="1">
        <v>28</v>
      </c>
      <c r="G331" s="5" t="s">
        <v>20</v>
      </c>
    </row>
    <row r="332" spans="1:7" x14ac:dyDescent="0.3">
      <c r="A332" s="1" t="s">
        <v>627</v>
      </c>
      <c r="B332" s="1" t="s">
        <v>307</v>
      </c>
      <c r="C332" s="6" t="str">
        <f>IF(補助対象予定経費!E24="","",TEXT((補助対象予定経費!E24),"#,##0"))</f>
        <v>0</v>
      </c>
      <c r="D332" s="1" t="s">
        <v>273</v>
      </c>
      <c r="E332" s="1">
        <v>1</v>
      </c>
      <c r="F332" s="1">
        <v>29</v>
      </c>
      <c r="G332" s="5" t="s">
        <v>20</v>
      </c>
    </row>
    <row r="333" spans="1:7" x14ac:dyDescent="0.3">
      <c r="A333" s="1" t="s">
        <v>628</v>
      </c>
      <c r="B333" s="1" t="s">
        <v>309</v>
      </c>
      <c r="C333" s="6" t="str">
        <f>IF(補助対象予定経費!F24="","",TEXT((補助対象予定経費!F24),"#,##0"))</f>
        <v>0</v>
      </c>
      <c r="D333" s="1" t="s">
        <v>273</v>
      </c>
      <c r="E333" s="1">
        <v>1</v>
      </c>
      <c r="F333" s="1">
        <v>30</v>
      </c>
      <c r="G333" s="5" t="s">
        <v>20</v>
      </c>
    </row>
    <row r="334" spans="1:7" x14ac:dyDescent="0.3">
      <c r="A334" s="1" t="s">
        <v>629</v>
      </c>
      <c r="B334" s="1" t="s">
        <v>311</v>
      </c>
      <c r="C334" s="6" t="str">
        <f>IF(補助対象予定経費!G24="","",TEXT((補助対象予定経費!G24),"#,##0"))</f>
        <v>0</v>
      </c>
      <c r="D334" s="1" t="s">
        <v>273</v>
      </c>
      <c r="E334" s="1">
        <v>1</v>
      </c>
      <c r="F334" s="1">
        <v>31</v>
      </c>
      <c r="G334" s="5" t="s">
        <v>20</v>
      </c>
    </row>
    <row r="335" spans="1:7" x14ac:dyDescent="0.3">
      <c r="A335" s="1" t="s">
        <v>630</v>
      </c>
      <c r="B335" s="1" t="s">
        <v>313</v>
      </c>
      <c r="C335" s="1" t="str">
        <f>IF(補助対象予定経費!I24="","",補助対象予定経費!I24)</f>
        <v/>
      </c>
      <c r="D335" s="1" t="s">
        <v>270</v>
      </c>
      <c r="E335" s="1">
        <v>1</v>
      </c>
      <c r="F335" s="1">
        <v>32</v>
      </c>
      <c r="G335" s="5" t="s">
        <v>20</v>
      </c>
    </row>
    <row r="336" spans="1:7" x14ac:dyDescent="0.3">
      <c r="A336" s="1" t="s">
        <v>631</v>
      </c>
      <c r="B336" s="1" t="s">
        <v>315</v>
      </c>
      <c r="C336" s="1" t="str">
        <f>IF(補助対象予定経費!H24="","",補助対象予定経費!H24)</f>
        <v/>
      </c>
      <c r="D336" s="1" t="s">
        <v>270</v>
      </c>
      <c r="E336" s="1">
        <v>1</v>
      </c>
      <c r="F336" s="1">
        <v>33</v>
      </c>
      <c r="G336" s="5" t="s">
        <v>20</v>
      </c>
    </row>
    <row r="337" spans="1:7" x14ac:dyDescent="0.3">
      <c r="A337" s="1" t="s">
        <v>632</v>
      </c>
      <c r="B337" s="1" t="s">
        <v>633</v>
      </c>
      <c r="C337" s="1">
        <f>IF(補助対象予定経費!D25="","",補助対象予定経費!D25)</f>
        <v>0</v>
      </c>
      <c r="D337" s="1" t="s">
        <v>263</v>
      </c>
      <c r="E337" s="1" t="s">
        <v>264</v>
      </c>
      <c r="F337" s="1">
        <v>1</v>
      </c>
      <c r="G337" s="5" t="s">
        <v>20</v>
      </c>
    </row>
    <row r="338" spans="1:7" hidden="1" x14ac:dyDescent="0.3">
      <c r="A338" s="1" t="s">
        <v>634</v>
      </c>
      <c r="B338" s="1" t="s">
        <v>143</v>
      </c>
      <c r="C338" s="1" t="s">
        <v>267</v>
      </c>
      <c r="D338" s="1" t="s">
        <v>268</v>
      </c>
      <c r="E338" s="1">
        <v>0</v>
      </c>
      <c r="F338" s="1">
        <v>2</v>
      </c>
      <c r="G338" s="5" t="s">
        <v>20</v>
      </c>
    </row>
    <row r="339" spans="1:7" x14ac:dyDescent="0.3">
      <c r="A339" s="1" t="s">
        <v>635</v>
      </c>
      <c r="B339" s="1" t="s">
        <v>148</v>
      </c>
      <c r="C339" s="1" t="str">
        <f>IF(補助対象予定経費!D81="","",補助対象予定経費!D81)</f>
        <v/>
      </c>
      <c r="D339" s="1" t="s">
        <v>270</v>
      </c>
      <c r="E339" s="1">
        <v>1</v>
      </c>
      <c r="F339" s="1">
        <v>3</v>
      </c>
      <c r="G339" s="5" t="s">
        <v>20</v>
      </c>
    </row>
    <row r="340" spans="1:7" x14ac:dyDescent="0.3">
      <c r="A340" s="1" t="s">
        <v>636</v>
      </c>
      <c r="B340" s="1" t="s">
        <v>272</v>
      </c>
      <c r="C340" s="6" t="str">
        <f>IF(補助対象予定経費!E81="","",TEXT((補助対象予定経費!E81),"#,##0"))</f>
        <v/>
      </c>
      <c r="D340" s="1" t="s">
        <v>273</v>
      </c>
      <c r="E340" s="1">
        <v>1</v>
      </c>
      <c r="F340" s="1">
        <v>4</v>
      </c>
      <c r="G340" s="5" t="s">
        <v>20</v>
      </c>
    </row>
    <row r="341" spans="1:7" x14ac:dyDescent="0.3">
      <c r="A341" s="1" t="s">
        <v>637</v>
      </c>
      <c r="B341" s="1" t="s">
        <v>275</v>
      </c>
      <c r="C341" s="6" t="str">
        <f>IF(補助対象予定経費!F81="","",TEXT((補助対象予定経費!F81),"#,##0"))</f>
        <v/>
      </c>
      <c r="D341" s="1" t="s">
        <v>273</v>
      </c>
      <c r="E341" s="1">
        <v>1</v>
      </c>
      <c r="F341" s="1">
        <v>5</v>
      </c>
      <c r="G341" s="5" t="s">
        <v>20</v>
      </c>
    </row>
    <row r="342" spans="1:7" x14ac:dyDescent="0.3">
      <c r="A342" s="1" t="s">
        <v>638</v>
      </c>
      <c r="B342" s="1" t="s">
        <v>277</v>
      </c>
      <c r="C342" s="1" t="str">
        <f>IF(補助対象予定経費!H81="","",補助対象予定経費!H81)</f>
        <v/>
      </c>
      <c r="D342" s="1" t="s">
        <v>270</v>
      </c>
      <c r="E342" s="1">
        <v>1</v>
      </c>
      <c r="F342" s="1">
        <v>6</v>
      </c>
      <c r="G342" s="5" t="s">
        <v>20</v>
      </c>
    </row>
    <row r="343" spans="1:7" x14ac:dyDescent="0.3">
      <c r="A343" s="1" t="s">
        <v>639</v>
      </c>
      <c r="B343" s="1" t="s">
        <v>153</v>
      </c>
      <c r="C343" s="1" t="str">
        <f>IF(補助対象予定経費!I81="","",補助対象予定経費!I81)</f>
        <v/>
      </c>
      <c r="D343" s="1" t="s">
        <v>270</v>
      </c>
      <c r="E343" s="1">
        <v>1</v>
      </c>
      <c r="F343" s="1">
        <v>7</v>
      </c>
      <c r="G343" s="5" t="s">
        <v>20</v>
      </c>
    </row>
    <row r="344" spans="1:7" x14ac:dyDescent="0.3">
      <c r="A344" s="1" t="s">
        <v>640</v>
      </c>
      <c r="B344" s="1" t="s">
        <v>148</v>
      </c>
      <c r="C344" s="1" t="str">
        <f>IF(補助対象予定経費!D82="","",補助対象予定経費!D82)</f>
        <v/>
      </c>
      <c r="D344" s="1" t="s">
        <v>270</v>
      </c>
      <c r="E344" s="1">
        <v>2</v>
      </c>
      <c r="F344" s="1">
        <v>8</v>
      </c>
      <c r="G344" s="5" t="s">
        <v>20</v>
      </c>
    </row>
    <row r="345" spans="1:7" x14ac:dyDescent="0.3">
      <c r="A345" s="1" t="s">
        <v>641</v>
      </c>
      <c r="B345" s="1" t="s">
        <v>272</v>
      </c>
      <c r="C345" s="6" t="str">
        <f>IF(補助対象予定経費!E82="","",TEXT((補助対象予定経費!E82),"#,##0"))</f>
        <v/>
      </c>
      <c r="D345" s="1" t="s">
        <v>273</v>
      </c>
      <c r="E345" s="1">
        <v>2</v>
      </c>
      <c r="F345" s="1">
        <v>9</v>
      </c>
      <c r="G345" s="5" t="s">
        <v>20</v>
      </c>
    </row>
    <row r="346" spans="1:7" x14ac:dyDescent="0.3">
      <c r="A346" s="1" t="s">
        <v>642</v>
      </c>
      <c r="B346" s="1" t="s">
        <v>275</v>
      </c>
      <c r="C346" s="6" t="str">
        <f>IF(補助対象予定経費!F82="","",TEXT((補助対象予定経費!F82),"#,##0"))</f>
        <v/>
      </c>
      <c r="D346" s="1" t="s">
        <v>273</v>
      </c>
      <c r="E346" s="1">
        <v>2</v>
      </c>
      <c r="F346" s="1">
        <v>10</v>
      </c>
      <c r="G346" s="5" t="s">
        <v>20</v>
      </c>
    </row>
    <row r="347" spans="1:7" x14ac:dyDescent="0.3">
      <c r="A347" s="1" t="s">
        <v>643</v>
      </c>
      <c r="B347" s="1" t="s">
        <v>277</v>
      </c>
      <c r="C347" s="1" t="str">
        <f>IF(補助対象予定経費!H82="","",補助対象予定経費!H82)</f>
        <v/>
      </c>
      <c r="D347" s="1" t="s">
        <v>270</v>
      </c>
      <c r="E347" s="1">
        <v>2</v>
      </c>
      <c r="F347" s="1">
        <v>11</v>
      </c>
      <c r="G347" s="5" t="s">
        <v>20</v>
      </c>
    </row>
    <row r="348" spans="1:7" x14ac:dyDescent="0.3">
      <c r="A348" s="1" t="s">
        <v>644</v>
      </c>
      <c r="B348" s="1" t="s">
        <v>153</v>
      </c>
      <c r="C348" s="1" t="str">
        <f>IF(補助対象予定経費!I82="","",補助対象予定経費!I82)</f>
        <v/>
      </c>
      <c r="D348" s="1" t="s">
        <v>270</v>
      </c>
      <c r="E348" s="1">
        <v>2</v>
      </c>
      <c r="F348" s="1">
        <v>12</v>
      </c>
      <c r="G348" s="5" t="s">
        <v>20</v>
      </c>
    </row>
    <row r="349" spans="1:7" x14ac:dyDescent="0.3">
      <c r="A349" s="1" t="s">
        <v>645</v>
      </c>
      <c r="B349" s="1" t="s">
        <v>148</v>
      </c>
      <c r="C349" s="1" t="str">
        <f>IF(補助対象予定経費!D83="","",補助対象予定経費!D83)</f>
        <v/>
      </c>
      <c r="D349" s="1" t="s">
        <v>270</v>
      </c>
      <c r="E349" s="1">
        <v>3</v>
      </c>
      <c r="F349" s="1">
        <v>13</v>
      </c>
      <c r="G349" s="5" t="s">
        <v>20</v>
      </c>
    </row>
    <row r="350" spans="1:7" x14ac:dyDescent="0.3">
      <c r="A350" s="1" t="s">
        <v>646</v>
      </c>
      <c r="B350" s="1" t="s">
        <v>272</v>
      </c>
      <c r="C350" s="6" t="str">
        <f>IF(補助対象予定経費!E83="","",TEXT((補助対象予定経費!E83),"#,##0"))</f>
        <v/>
      </c>
      <c r="D350" s="1" t="s">
        <v>273</v>
      </c>
      <c r="E350" s="1">
        <v>3</v>
      </c>
      <c r="F350" s="1">
        <v>14</v>
      </c>
      <c r="G350" s="5" t="s">
        <v>20</v>
      </c>
    </row>
    <row r="351" spans="1:7" x14ac:dyDescent="0.3">
      <c r="A351" s="1" t="s">
        <v>647</v>
      </c>
      <c r="B351" s="1" t="s">
        <v>275</v>
      </c>
      <c r="C351" s="6" t="str">
        <f>IF(補助対象予定経費!F83="","",TEXT((補助対象予定経費!F83),"#,##0"))</f>
        <v/>
      </c>
      <c r="D351" s="1" t="s">
        <v>273</v>
      </c>
      <c r="E351" s="1">
        <v>3</v>
      </c>
      <c r="F351" s="1">
        <v>15</v>
      </c>
      <c r="G351" s="5" t="s">
        <v>20</v>
      </c>
    </row>
    <row r="352" spans="1:7" x14ac:dyDescent="0.3">
      <c r="A352" s="1" t="s">
        <v>648</v>
      </c>
      <c r="B352" s="1" t="s">
        <v>277</v>
      </c>
      <c r="C352" s="1" t="str">
        <f>IF(補助対象予定経費!H83="","",補助対象予定経費!H83)</f>
        <v/>
      </c>
      <c r="D352" s="1" t="s">
        <v>270</v>
      </c>
      <c r="E352" s="1">
        <v>3</v>
      </c>
      <c r="F352" s="1">
        <v>16</v>
      </c>
      <c r="G352" s="5" t="s">
        <v>20</v>
      </c>
    </row>
    <row r="353" spans="1:7" x14ac:dyDescent="0.3">
      <c r="A353" s="1" t="s">
        <v>649</v>
      </c>
      <c r="B353" s="1" t="s">
        <v>153</v>
      </c>
      <c r="C353" s="1" t="str">
        <f>IF(補助対象予定経費!I83="","",補助対象予定経費!I83)</f>
        <v/>
      </c>
      <c r="D353" s="1" t="s">
        <v>270</v>
      </c>
      <c r="E353" s="1">
        <v>3</v>
      </c>
      <c r="F353" s="1">
        <v>17</v>
      </c>
      <c r="G353" s="5" t="s">
        <v>20</v>
      </c>
    </row>
    <row r="354" spans="1:7" x14ac:dyDescent="0.3">
      <c r="A354" s="1" t="s">
        <v>650</v>
      </c>
      <c r="B354" s="1" t="s">
        <v>148</v>
      </c>
      <c r="C354" s="1" t="str">
        <f>IF(補助対象予定経費!D84="","",補助対象予定経費!D84)</f>
        <v/>
      </c>
      <c r="D354" s="1" t="s">
        <v>270</v>
      </c>
      <c r="E354" s="1">
        <v>4</v>
      </c>
      <c r="F354" s="1">
        <v>18</v>
      </c>
      <c r="G354" s="5" t="s">
        <v>20</v>
      </c>
    </row>
    <row r="355" spans="1:7" x14ac:dyDescent="0.3">
      <c r="A355" s="1" t="s">
        <v>651</v>
      </c>
      <c r="B355" s="1" t="s">
        <v>272</v>
      </c>
      <c r="C355" s="6" t="str">
        <f>IF(補助対象予定経費!E84="","",TEXT((補助対象予定経費!E84),"#,##0"))</f>
        <v/>
      </c>
      <c r="D355" s="1" t="s">
        <v>273</v>
      </c>
      <c r="E355" s="1">
        <v>4</v>
      </c>
      <c r="F355" s="1">
        <v>19</v>
      </c>
      <c r="G355" s="5" t="s">
        <v>20</v>
      </c>
    </row>
    <row r="356" spans="1:7" x14ac:dyDescent="0.3">
      <c r="A356" s="1" t="s">
        <v>652</v>
      </c>
      <c r="B356" s="1" t="s">
        <v>275</v>
      </c>
      <c r="C356" s="6" t="str">
        <f>IF(補助対象予定経費!F84="","",TEXT((補助対象予定経費!F84),"#,##0"))</f>
        <v/>
      </c>
      <c r="D356" s="1" t="s">
        <v>273</v>
      </c>
      <c r="E356" s="1">
        <v>4</v>
      </c>
      <c r="F356" s="1">
        <v>20</v>
      </c>
      <c r="G356" s="5" t="s">
        <v>20</v>
      </c>
    </row>
    <row r="357" spans="1:7" x14ac:dyDescent="0.3">
      <c r="A357" s="1" t="s">
        <v>653</v>
      </c>
      <c r="B357" s="1" t="s">
        <v>277</v>
      </c>
      <c r="C357" s="1" t="str">
        <f>IF(補助対象予定経費!H84="","",補助対象予定経費!H84)</f>
        <v/>
      </c>
      <c r="D357" s="1" t="s">
        <v>270</v>
      </c>
      <c r="E357" s="1">
        <v>4</v>
      </c>
      <c r="F357" s="1">
        <v>21</v>
      </c>
      <c r="G357" s="5" t="s">
        <v>20</v>
      </c>
    </row>
    <row r="358" spans="1:7" x14ac:dyDescent="0.3">
      <c r="A358" s="1" t="s">
        <v>654</v>
      </c>
      <c r="B358" s="1" t="s">
        <v>153</v>
      </c>
      <c r="C358" s="1" t="str">
        <f>IF(補助対象予定経費!I84="","",補助対象予定経費!I84)</f>
        <v/>
      </c>
      <c r="D358" s="1" t="s">
        <v>270</v>
      </c>
      <c r="E358" s="1">
        <v>4</v>
      </c>
      <c r="F358" s="1">
        <v>22</v>
      </c>
      <c r="G358" s="5" t="s">
        <v>20</v>
      </c>
    </row>
    <row r="359" spans="1:7" x14ac:dyDescent="0.3">
      <c r="A359" s="1" t="s">
        <v>655</v>
      </c>
      <c r="B359" s="1" t="s">
        <v>148</v>
      </c>
      <c r="C359" s="1" t="str">
        <f>IF(補助対象予定経費!D85="","",補助対象予定経費!D85)</f>
        <v/>
      </c>
      <c r="D359" s="1" t="s">
        <v>270</v>
      </c>
      <c r="E359" s="1">
        <v>5</v>
      </c>
      <c r="F359" s="1">
        <v>23</v>
      </c>
      <c r="G359" s="5" t="s">
        <v>20</v>
      </c>
    </row>
    <row r="360" spans="1:7" x14ac:dyDescent="0.3">
      <c r="A360" s="1" t="s">
        <v>656</v>
      </c>
      <c r="B360" s="1" t="s">
        <v>272</v>
      </c>
      <c r="C360" s="6" t="str">
        <f>IF(補助対象予定経費!E85="","",TEXT((補助対象予定経費!E85),"#,##0"))</f>
        <v/>
      </c>
      <c r="D360" s="1" t="s">
        <v>273</v>
      </c>
      <c r="E360" s="1">
        <v>5</v>
      </c>
      <c r="F360" s="1">
        <v>24</v>
      </c>
      <c r="G360" s="5" t="s">
        <v>20</v>
      </c>
    </row>
    <row r="361" spans="1:7" x14ac:dyDescent="0.3">
      <c r="A361" s="1" t="s">
        <v>657</v>
      </c>
      <c r="B361" s="1" t="s">
        <v>275</v>
      </c>
      <c r="C361" s="6" t="str">
        <f>IF(補助対象予定経費!F85="","",TEXT((補助対象予定経費!F85),"#,##0"))</f>
        <v/>
      </c>
      <c r="D361" s="1" t="s">
        <v>273</v>
      </c>
      <c r="E361" s="1">
        <v>5</v>
      </c>
      <c r="F361" s="1">
        <v>25</v>
      </c>
      <c r="G361" s="5" t="s">
        <v>20</v>
      </c>
    </row>
    <row r="362" spans="1:7" x14ac:dyDescent="0.3">
      <c r="A362" s="1" t="s">
        <v>658</v>
      </c>
      <c r="B362" s="1" t="s">
        <v>277</v>
      </c>
      <c r="C362" s="1" t="str">
        <f>IF(補助対象予定経費!H85="","",補助対象予定経費!H85)</f>
        <v/>
      </c>
      <c r="D362" s="1" t="s">
        <v>270</v>
      </c>
      <c r="E362" s="1">
        <v>5</v>
      </c>
      <c r="F362" s="1">
        <v>26</v>
      </c>
      <c r="G362" s="5" t="s">
        <v>20</v>
      </c>
    </row>
    <row r="363" spans="1:7" x14ac:dyDescent="0.3">
      <c r="A363" s="1" t="s">
        <v>659</v>
      </c>
      <c r="B363" s="1" t="s">
        <v>153</v>
      </c>
      <c r="C363" s="1" t="str">
        <f>IF(補助対象予定経費!I85="","",補助対象予定経費!I85)</f>
        <v/>
      </c>
      <c r="D363" s="1" t="s">
        <v>270</v>
      </c>
      <c r="E363" s="1">
        <v>5</v>
      </c>
      <c r="F363" s="1">
        <v>27</v>
      </c>
      <c r="G363" s="5" t="s">
        <v>20</v>
      </c>
    </row>
    <row r="364" spans="1:7" hidden="1" x14ac:dyDescent="0.3">
      <c r="A364" s="1" t="s">
        <v>660</v>
      </c>
      <c r="B364" s="1" t="s">
        <v>661</v>
      </c>
      <c r="C364" s="1" t="s">
        <v>267</v>
      </c>
      <c r="D364" s="1" t="s">
        <v>268</v>
      </c>
      <c r="E364" s="1">
        <v>0</v>
      </c>
      <c r="F364" s="1">
        <v>28</v>
      </c>
      <c r="G364" s="5" t="s">
        <v>20</v>
      </c>
    </row>
    <row r="365" spans="1:7" x14ac:dyDescent="0.3">
      <c r="A365" s="1" t="s">
        <v>662</v>
      </c>
      <c r="B365" s="1" t="s">
        <v>307</v>
      </c>
      <c r="C365" s="6" t="str">
        <f>IF(補助対象予定経費!E25="","",TEXT((補助対象予定経費!E25),"#,##0"))</f>
        <v>0</v>
      </c>
      <c r="D365" s="1" t="s">
        <v>273</v>
      </c>
      <c r="E365" s="1">
        <v>1</v>
      </c>
      <c r="F365" s="1">
        <v>29</v>
      </c>
      <c r="G365" s="5" t="s">
        <v>20</v>
      </c>
    </row>
    <row r="366" spans="1:7" x14ac:dyDescent="0.3">
      <c r="A366" s="1" t="s">
        <v>663</v>
      </c>
      <c r="B366" s="1" t="s">
        <v>309</v>
      </c>
      <c r="C366" s="6" t="str">
        <f>IF(補助対象予定経費!F25="","",TEXT((補助対象予定経費!F25),"#,##0"))</f>
        <v>0</v>
      </c>
      <c r="D366" s="1" t="s">
        <v>273</v>
      </c>
      <c r="E366" s="1">
        <v>1</v>
      </c>
      <c r="F366" s="1">
        <v>30</v>
      </c>
      <c r="G366" s="5" t="s">
        <v>20</v>
      </c>
    </row>
    <row r="367" spans="1:7" x14ac:dyDescent="0.3">
      <c r="A367" s="1" t="s">
        <v>664</v>
      </c>
      <c r="B367" s="1" t="s">
        <v>311</v>
      </c>
      <c r="C367" s="6" t="str">
        <f>IF(補助対象予定経費!G25="","",TEXT((補助対象予定経費!G25),"#,##0"))</f>
        <v>0</v>
      </c>
      <c r="D367" s="1" t="s">
        <v>273</v>
      </c>
      <c r="E367" s="1">
        <v>1</v>
      </c>
      <c r="F367" s="1">
        <v>31</v>
      </c>
      <c r="G367" s="5" t="s">
        <v>20</v>
      </c>
    </row>
    <row r="368" spans="1:7" x14ac:dyDescent="0.3">
      <c r="A368" s="1" t="s">
        <v>665</v>
      </c>
      <c r="B368" s="1" t="s">
        <v>313</v>
      </c>
      <c r="C368" s="1" t="str">
        <f>IF(補助対象予定経費!I25="","",補助対象予定経費!I25)</f>
        <v/>
      </c>
      <c r="D368" s="1" t="s">
        <v>270</v>
      </c>
      <c r="E368" s="1">
        <v>1</v>
      </c>
      <c r="F368" s="1">
        <v>32</v>
      </c>
      <c r="G368" s="5" t="s">
        <v>20</v>
      </c>
    </row>
    <row r="369" spans="1:7" x14ac:dyDescent="0.3">
      <c r="A369" s="1" t="s">
        <v>666</v>
      </c>
      <c r="B369" s="1" t="s">
        <v>315</v>
      </c>
      <c r="C369" s="1" t="str">
        <f>IF(補助対象予定経費!H25="","",補助対象予定経費!H25)</f>
        <v/>
      </c>
      <c r="D369" s="1" t="s">
        <v>270</v>
      </c>
      <c r="E369" s="1">
        <v>1</v>
      </c>
      <c r="F369" s="1">
        <v>33</v>
      </c>
      <c r="G369" s="5" t="s">
        <v>20</v>
      </c>
    </row>
    <row r="370" spans="1:7" x14ac:dyDescent="0.3">
      <c r="A370" s="1" t="s">
        <v>667</v>
      </c>
      <c r="B370" s="1" t="s">
        <v>668</v>
      </c>
      <c r="C370" s="1">
        <f>IF(補助対象予定経費!D26="","",補助対象予定経費!D26)</f>
        <v>0</v>
      </c>
      <c r="D370" s="1" t="s">
        <v>263</v>
      </c>
      <c r="E370" s="1" t="s">
        <v>264</v>
      </c>
      <c r="F370" s="1">
        <v>1</v>
      </c>
      <c r="G370" s="5" t="s">
        <v>20</v>
      </c>
    </row>
    <row r="371" spans="1:7" hidden="1" x14ac:dyDescent="0.3">
      <c r="A371" s="1" t="s">
        <v>669</v>
      </c>
      <c r="B371" s="1" t="s">
        <v>670</v>
      </c>
      <c r="C371" s="1" t="s">
        <v>267</v>
      </c>
      <c r="D371" s="1" t="s">
        <v>268</v>
      </c>
      <c r="E371" s="1">
        <v>0</v>
      </c>
      <c r="F371" s="1">
        <v>2</v>
      </c>
      <c r="G371" s="5" t="s">
        <v>20</v>
      </c>
    </row>
    <row r="372" spans="1:7" x14ac:dyDescent="0.3">
      <c r="A372" s="1" t="s">
        <v>671</v>
      </c>
      <c r="B372" s="1" t="s">
        <v>148</v>
      </c>
      <c r="C372" s="1" t="str">
        <f>IF(補助対象予定経費!D86="","",補助対象予定経費!D86)</f>
        <v/>
      </c>
      <c r="D372" s="1" t="s">
        <v>270</v>
      </c>
      <c r="E372" s="1">
        <v>1</v>
      </c>
      <c r="F372" s="1">
        <v>3</v>
      </c>
      <c r="G372" s="5" t="s">
        <v>20</v>
      </c>
    </row>
    <row r="373" spans="1:7" x14ac:dyDescent="0.3">
      <c r="A373" s="1" t="s">
        <v>672</v>
      </c>
      <c r="B373" s="1" t="s">
        <v>272</v>
      </c>
      <c r="C373" s="6" t="str">
        <f>IF(補助対象予定経費!E86="","",TEXT((補助対象予定経費!E86),"#,##0"))</f>
        <v/>
      </c>
      <c r="D373" s="1" t="s">
        <v>273</v>
      </c>
      <c r="E373" s="1">
        <v>1</v>
      </c>
      <c r="F373" s="1">
        <v>4</v>
      </c>
      <c r="G373" s="5" t="s">
        <v>20</v>
      </c>
    </row>
    <row r="374" spans="1:7" x14ac:dyDescent="0.3">
      <c r="A374" s="1" t="s">
        <v>673</v>
      </c>
      <c r="B374" s="1" t="s">
        <v>275</v>
      </c>
      <c r="C374" s="6" t="str">
        <f>IF(補助対象予定経費!F86="","",TEXT((補助対象予定経費!F86),"#,##0"))</f>
        <v/>
      </c>
      <c r="D374" s="1" t="s">
        <v>273</v>
      </c>
      <c r="E374" s="1">
        <v>1</v>
      </c>
      <c r="F374" s="1">
        <v>5</v>
      </c>
      <c r="G374" s="5" t="s">
        <v>20</v>
      </c>
    </row>
    <row r="375" spans="1:7" x14ac:dyDescent="0.3">
      <c r="A375" s="1" t="s">
        <v>674</v>
      </c>
      <c r="B375" s="1" t="s">
        <v>277</v>
      </c>
      <c r="C375" s="1" t="str">
        <f>IF(補助対象予定経費!H86="","",補助対象予定経費!H86)</f>
        <v/>
      </c>
      <c r="D375" s="1" t="s">
        <v>270</v>
      </c>
      <c r="E375" s="1">
        <v>1</v>
      </c>
      <c r="F375" s="1">
        <v>6</v>
      </c>
      <c r="G375" s="5" t="s">
        <v>20</v>
      </c>
    </row>
    <row r="376" spans="1:7" x14ac:dyDescent="0.3">
      <c r="A376" s="1" t="s">
        <v>675</v>
      </c>
      <c r="B376" s="1" t="s">
        <v>153</v>
      </c>
      <c r="C376" s="1" t="str">
        <f>IF(補助対象予定経費!I86="","",補助対象予定経費!I86)</f>
        <v/>
      </c>
      <c r="D376" s="1" t="s">
        <v>270</v>
      </c>
      <c r="E376" s="1">
        <v>1</v>
      </c>
      <c r="F376" s="1">
        <v>7</v>
      </c>
      <c r="G376" s="5" t="s">
        <v>20</v>
      </c>
    </row>
    <row r="377" spans="1:7" x14ac:dyDescent="0.3">
      <c r="A377" s="1" t="s">
        <v>676</v>
      </c>
      <c r="B377" s="1" t="s">
        <v>148</v>
      </c>
      <c r="C377" s="1" t="str">
        <f>IF(補助対象予定経費!D87="","",補助対象予定経費!D87)</f>
        <v/>
      </c>
      <c r="D377" s="1" t="s">
        <v>270</v>
      </c>
      <c r="E377" s="1">
        <v>2</v>
      </c>
      <c r="F377" s="1">
        <v>8</v>
      </c>
      <c r="G377" s="5" t="s">
        <v>20</v>
      </c>
    </row>
    <row r="378" spans="1:7" x14ac:dyDescent="0.3">
      <c r="A378" s="1" t="s">
        <v>677</v>
      </c>
      <c r="B378" s="1" t="s">
        <v>272</v>
      </c>
      <c r="C378" s="6" t="str">
        <f>IF(補助対象予定経費!E87="","",TEXT((補助対象予定経費!E87),"#,##0"))</f>
        <v/>
      </c>
      <c r="D378" s="1" t="s">
        <v>273</v>
      </c>
      <c r="E378" s="1">
        <v>2</v>
      </c>
      <c r="F378" s="1">
        <v>9</v>
      </c>
      <c r="G378" s="5" t="s">
        <v>20</v>
      </c>
    </row>
    <row r="379" spans="1:7" x14ac:dyDescent="0.3">
      <c r="A379" s="1" t="s">
        <v>678</v>
      </c>
      <c r="B379" s="1" t="s">
        <v>275</v>
      </c>
      <c r="C379" s="6" t="str">
        <f>IF(補助対象予定経費!F87="","",TEXT((補助対象予定経費!F87),"#,##0"))</f>
        <v/>
      </c>
      <c r="D379" s="1" t="s">
        <v>273</v>
      </c>
      <c r="E379" s="1">
        <v>2</v>
      </c>
      <c r="F379" s="1">
        <v>10</v>
      </c>
      <c r="G379" s="5" t="s">
        <v>20</v>
      </c>
    </row>
    <row r="380" spans="1:7" x14ac:dyDescent="0.3">
      <c r="A380" s="1" t="s">
        <v>679</v>
      </c>
      <c r="B380" s="1" t="s">
        <v>277</v>
      </c>
      <c r="C380" s="1" t="str">
        <f>IF(補助対象予定経費!H87="","",補助対象予定経費!H87)</f>
        <v/>
      </c>
      <c r="D380" s="1" t="s">
        <v>270</v>
      </c>
      <c r="E380" s="1">
        <v>2</v>
      </c>
      <c r="F380" s="1">
        <v>11</v>
      </c>
      <c r="G380" s="5" t="s">
        <v>20</v>
      </c>
    </row>
    <row r="381" spans="1:7" x14ac:dyDescent="0.3">
      <c r="A381" s="1" t="s">
        <v>680</v>
      </c>
      <c r="B381" s="1" t="s">
        <v>153</v>
      </c>
      <c r="C381" s="1" t="str">
        <f>IF(補助対象予定経費!I87="","",補助対象予定経費!I87)</f>
        <v/>
      </c>
      <c r="D381" s="1" t="s">
        <v>270</v>
      </c>
      <c r="E381" s="1">
        <v>2</v>
      </c>
      <c r="F381" s="1">
        <v>12</v>
      </c>
      <c r="G381" s="5" t="s">
        <v>20</v>
      </c>
    </row>
    <row r="382" spans="1:7" x14ac:dyDescent="0.3">
      <c r="A382" s="1" t="s">
        <v>681</v>
      </c>
      <c r="B382" s="1" t="s">
        <v>148</v>
      </c>
      <c r="C382" s="1" t="str">
        <f>IF(補助対象予定経費!D88="","",補助対象予定経費!D88)</f>
        <v/>
      </c>
      <c r="D382" s="1" t="s">
        <v>270</v>
      </c>
      <c r="E382" s="1">
        <v>3</v>
      </c>
      <c r="F382" s="1">
        <v>13</v>
      </c>
      <c r="G382" s="5" t="s">
        <v>20</v>
      </c>
    </row>
    <row r="383" spans="1:7" x14ac:dyDescent="0.3">
      <c r="A383" s="1" t="s">
        <v>682</v>
      </c>
      <c r="B383" s="1" t="s">
        <v>272</v>
      </c>
      <c r="C383" s="6" t="str">
        <f>IF(補助対象予定経費!E88="","",TEXT((補助対象予定経費!E88),"#,##0"))</f>
        <v/>
      </c>
      <c r="D383" s="1" t="s">
        <v>273</v>
      </c>
      <c r="E383" s="1">
        <v>3</v>
      </c>
      <c r="F383" s="1">
        <v>14</v>
      </c>
      <c r="G383" s="5" t="s">
        <v>20</v>
      </c>
    </row>
    <row r="384" spans="1:7" x14ac:dyDescent="0.3">
      <c r="A384" s="1" t="s">
        <v>683</v>
      </c>
      <c r="B384" s="1" t="s">
        <v>275</v>
      </c>
      <c r="C384" s="6" t="str">
        <f>IF(補助対象予定経費!F88="","",TEXT((補助対象予定経費!F88),"#,##0"))</f>
        <v/>
      </c>
      <c r="D384" s="1" t="s">
        <v>273</v>
      </c>
      <c r="E384" s="1">
        <v>3</v>
      </c>
      <c r="F384" s="1">
        <v>15</v>
      </c>
      <c r="G384" s="5" t="s">
        <v>20</v>
      </c>
    </row>
    <row r="385" spans="1:7" x14ac:dyDescent="0.3">
      <c r="A385" s="1" t="s">
        <v>684</v>
      </c>
      <c r="B385" s="1" t="s">
        <v>277</v>
      </c>
      <c r="C385" s="1" t="str">
        <f>IF(補助対象予定経費!H88="","",補助対象予定経費!H88)</f>
        <v/>
      </c>
      <c r="D385" s="1" t="s">
        <v>270</v>
      </c>
      <c r="E385" s="1">
        <v>3</v>
      </c>
      <c r="F385" s="1">
        <v>16</v>
      </c>
      <c r="G385" s="5" t="s">
        <v>20</v>
      </c>
    </row>
    <row r="386" spans="1:7" x14ac:dyDescent="0.3">
      <c r="A386" s="1" t="s">
        <v>685</v>
      </c>
      <c r="B386" s="1" t="s">
        <v>153</v>
      </c>
      <c r="C386" s="1" t="str">
        <f>IF(補助対象予定経費!I88="","",補助対象予定経費!I88)</f>
        <v/>
      </c>
      <c r="D386" s="1" t="s">
        <v>270</v>
      </c>
      <c r="E386" s="1">
        <v>3</v>
      </c>
      <c r="F386" s="1">
        <v>17</v>
      </c>
      <c r="G386" s="5" t="s">
        <v>20</v>
      </c>
    </row>
    <row r="387" spans="1:7" x14ac:dyDescent="0.3">
      <c r="A387" s="1" t="s">
        <v>686</v>
      </c>
      <c r="B387" s="1" t="s">
        <v>148</v>
      </c>
      <c r="C387" s="1" t="str">
        <f>IF(補助対象予定経費!D89="","",補助対象予定経費!D89)</f>
        <v/>
      </c>
      <c r="D387" s="1" t="s">
        <v>270</v>
      </c>
      <c r="E387" s="1">
        <v>4</v>
      </c>
      <c r="F387" s="1">
        <v>18</v>
      </c>
      <c r="G387" s="5" t="s">
        <v>20</v>
      </c>
    </row>
    <row r="388" spans="1:7" x14ac:dyDescent="0.3">
      <c r="A388" s="1" t="s">
        <v>687</v>
      </c>
      <c r="B388" s="1" t="s">
        <v>272</v>
      </c>
      <c r="C388" s="6" t="str">
        <f>IF(補助対象予定経費!E89="","",TEXT((補助対象予定経費!E89),"#,##0"))</f>
        <v/>
      </c>
      <c r="D388" s="1" t="s">
        <v>273</v>
      </c>
      <c r="E388" s="1">
        <v>4</v>
      </c>
      <c r="F388" s="1">
        <v>19</v>
      </c>
      <c r="G388" s="5" t="s">
        <v>20</v>
      </c>
    </row>
    <row r="389" spans="1:7" x14ac:dyDescent="0.3">
      <c r="A389" s="1" t="s">
        <v>688</v>
      </c>
      <c r="B389" s="1" t="s">
        <v>275</v>
      </c>
      <c r="C389" s="6" t="str">
        <f>IF(補助対象予定経費!F89="","",TEXT((補助対象予定経費!F89),"#,##0"))</f>
        <v/>
      </c>
      <c r="D389" s="1" t="s">
        <v>273</v>
      </c>
      <c r="E389" s="1">
        <v>4</v>
      </c>
      <c r="F389" s="1">
        <v>20</v>
      </c>
      <c r="G389" s="5" t="s">
        <v>20</v>
      </c>
    </row>
    <row r="390" spans="1:7" x14ac:dyDescent="0.3">
      <c r="A390" s="1" t="s">
        <v>689</v>
      </c>
      <c r="B390" s="1" t="s">
        <v>277</v>
      </c>
      <c r="C390" s="1" t="str">
        <f>IF(補助対象予定経費!H89="","",補助対象予定経費!H89)</f>
        <v/>
      </c>
      <c r="D390" s="1" t="s">
        <v>270</v>
      </c>
      <c r="E390" s="1">
        <v>4</v>
      </c>
      <c r="F390" s="1">
        <v>21</v>
      </c>
      <c r="G390" s="5" t="s">
        <v>20</v>
      </c>
    </row>
    <row r="391" spans="1:7" x14ac:dyDescent="0.3">
      <c r="A391" s="1" t="s">
        <v>690</v>
      </c>
      <c r="B391" s="1" t="s">
        <v>153</v>
      </c>
      <c r="C391" s="1" t="str">
        <f>IF(補助対象予定経費!I89="","",補助対象予定経費!I89)</f>
        <v/>
      </c>
      <c r="D391" s="1" t="s">
        <v>270</v>
      </c>
      <c r="E391" s="1">
        <v>4</v>
      </c>
      <c r="F391" s="1">
        <v>22</v>
      </c>
      <c r="G391" s="5" t="s">
        <v>20</v>
      </c>
    </row>
    <row r="392" spans="1:7" x14ac:dyDescent="0.3">
      <c r="A392" s="1" t="s">
        <v>691</v>
      </c>
      <c r="B392" s="1" t="s">
        <v>148</v>
      </c>
      <c r="C392" s="1" t="str">
        <f>IF(補助対象予定経費!D90="","",補助対象予定経費!D90)</f>
        <v/>
      </c>
      <c r="D392" s="1" t="s">
        <v>270</v>
      </c>
      <c r="E392" s="1">
        <v>5</v>
      </c>
      <c r="F392" s="1">
        <v>23</v>
      </c>
      <c r="G392" s="5" t="s">
        <v>20</v>
      </c>
    </row>
    <row r="393" spans="1:7" x14ac:dyDescent="0.3">
      <c r="A393" s="1" t="s">
        <v>692</v>
      </c>
      <c r="B393" s="1" t="s">
        <v>272</v>
      </c>
      <c r="C393" s="6" t="str">
        <f>IF(補助対象予定経費!E90="","",TEXT((補助対象予定経費!E90),"#,##0"))</f>
        <v/>
      </c>
      <c r="D393" s="1" t="s">
        <v>273</v>
      </c>
      <c r="E393" s="1">
        <v>5</v>
      </c>
      <c r="F393" s="1">
        <v>24</v>
      </c>
      <c r="G393" s="5" t="s">
        <v>20</v>
      </c>
    </row>
    <row r="394" spans="1:7" x14ac:dyDescent="0.3">
      <c r="A394" s="1" t="s">
        <v>693</v>
      </c>
      <c r="B394" s="1" t="s">
        <v>275</v>
      </c>
      <c r="C394" s="6" t="str">
        <f>IF(補助対象予定経費!F90="","",TEXT((補助対象予定経費!F90),"#,##0"))</f>
        <v/>
      </c>
      <c r="D394" s="1" t="s">
        <v>273</v>
      </c>
      <c r="E394" s="1">
        <v>5</v>
      </c>
      <c r="F394" s="1">
        <v>25</v>
      </c>
      <c r="G394" s="5" t="s">
        <v>20</v>
      </c>
    </row>
    <row r="395" spans="1:7" x14ac:dyDescent="0.3">
      <c r="A395" s="1" t="s">
        <v>694</v>
      </c>
      <c r="B395" s="1" t="s">
        <v>277</v>
      </c>
      <c r="C395" s="1" t="str">
        <f>IF(補助対象予定経費!H90="","",補助対象予定経費!H90)</f>
        <v/>
      </c>
      <c r="D395" s="1" t="s">
        <v>270</v>
      </c>
      <c r="E395" s="1">
        <v>5</v>
      </c>
      <c r="F395" s="1">
        <v>26</v>
      </c>
      <c r="G395" s="5" t="s">
        <v>20</v>
      </c>
    </row>
    <row r="396" spans="1:7" x14ac:dyDescent="0.3">
      <c r="A396" s="1" t="s">
        <v>695</v>
      </c>
      <c r="B396" s="1" t="s">
        <v>153</v>
      </c>
      <c r="C396" s="1" t="str">
        <f>IF(補助対象予定経費!I90="","",補助対象予定経費!I90)</f>
        <v/>
      </c>
      <c r="D396" s="1" t="s">
        <v>270</v>
      </c>
      <c r="E396" s="1">
        <v>5</v>
      </c>
      <c r="F396" s="1">
        <v>27</v>
      </c>
      <c r="G396" s="5" t="s">
        <v>20</v>
      </c>
    </row>
    <row r="397" spans="1:7" hidden="1" x14ac:dyDescent="0.3">
      <c r="A397" s="1" t="s">
        <v>696</v>
      </c>
      <c r="B397" s="1" t="s">
        <v>697</v>
      </c>
      <c r="C397" s="1" t="s">
        <v>267</v>
      </c>
      <c r="D397" s="1" t="s">
        <v>268</v>
      </c>
      <c r="E397" s="1">
        <v>0</v>
      </c>
      <c r="F397" s="1">
        <v>28</v>
      </c>
      <c r="G397" s="5" t="s">
        <v>20</v>
      </c>
    </row>
    <row r="398" spans="1:7" x14ac:dyDescent="0.3">
      <c r="A398" s="1" t="s">
        <v>698</v>
      </c>
      <c r="B398" s="1" t="s">
        <v>307</v>
      </c>
      <c r="C398" s="6" t="str">
        <f>IF(補助対象予定経費!E26="","",TEXT((補助対象予定経費!E26),"#,##0"))</f>
        <v>0</v>
      </c>
      <c r="D398" s="1" t="s">
        <v>273</v>
      </c>
      <c r="E398" s="1">
        <v>1</v>
      </c>
      <c r="F398" s="1">
        <v>29</v>
      </c>
      <c r="G398" s="5" t="s">
        <v>20</v>
      </c>
    </row>
    <row r="399" spans="1:7" x14ac:dyDescent="0.3">
      <c r="A399" s="1" t="s">
        <v>699</v>
      </c>
      <c r="B399" s="1" t="s">
        <v>309</v>
      </c>
      <c r="C399" s="6" t="str">
        <f>IF(補助対象予定経費!F26="","",TEXT((補助対象予定経費!F26),"#,##0"))</f>
        <v>0</v>
      </c>
      <c r="D399" s="1" t="s">
        <v>273</v>
      </c>
      <c r="E399" s="1">
        <v>1</v>
      </c>
      <c r="F399" s="1">
        <v>30</v>
      </c>
      <c r="G399" s="5" t="s">
        <v>20</v>
      </c>
    </row>
    <row r="400" spans="1:7" x14ac:dyDescent="0.3">
      <c r="A400" s="1" t="s">
        <v>700</v>
      </c>
      <c r="B400" s="1" t="s">
        <v>311</v>
      </c>
      <c r="C400" s="6" t="str">
        <f>IF(補助対象予定経費!G26="","",TEXT((補助対象予定経費!G26),"#,##0"))</f>
        <v>0</v>
      </c>
      <c r="D400" s="1" t="s">
        <v>273</v>
      </c>
      <c r="E400" s="1">
        <v>1</v>
      </c>
      <c r="F400" s="1">
        <v>31</v>
      </c>
      <c r="G400" s="5" t="s">
        <v>20</v>
      </c>
    </row>
    <row r="401" spans="1:7" x14ac:dyDescent="0.3">
      <c r="A401" s="1" t="s">
        <v>701</v>
      </c>
      <c r="B401" s="1" t="s">
        <v>313</v>
      </c>
      <c r="C401" s="1" t="str">
        <f>IF(補助対象予定経費!I26="","",補助対象予定経費!I26)</f>
        <v/>
      </c>
      <c r="D401" s="1" t="s">
        <v>270</v>
      </c>
      <c r="E401" s="1">
        <v>1</v>
      </c>
      <c r="F401" s="1">
        <v>32</v>
      </c>
      <c r="G401" s="5" t="s">
        <v>20</v>
      </c>
    </row>
    <row r="402" spans="1:7" x14ac:dyDescent="0.3">
      <c r="A402" s="1" t="s">
        <v>702</v>
      </c>
      <c r="B402" s="1" t="s">
        <v>315</v>
      </c>
      <c r="C402" s="1" t="str">
        <f>IF(補助対象予定経費!H26="","",補助対象予定経費!H26)</f>
        <v/>
      </c>
      <c r="D402" s="1" t="s">
        <v>270</v>
      </c>
      <c r="E402" s="1">
        <v>1</v>
      </c>
      <c r="F402" s="1">
        <v>33</v>
      </c>
      <c r="G402" s="5" t="s">
        <v>20</v>
      </c>
    </row>
    <row r="403" spans="1:7" hidden="1" x14ac:dyDescent="0.3">
      <c r="A403" s="1" t="s">
        <v>703</v>
      </c>
      <c r="B403" s="1" t="s">
        <v>145</v>
      </c>
      <c r="C403" s="1" t="s">
        <v>267</v>
      </c>
      <c r="D403" s="1" t="s">
        <v>268</v>
      </c>
      <c r="E403" s="1">
        <v>0</v>
      </c>
      <c r="F403" s="1" t="s">
        <v>264</v>
      </c>
      <c r="G403" s="7"/>
    </row>
    <row r="404" spans="1:7" x14ac:dyDescent="0.3">
      <c r="A404" s="1" t="s">
        <v>704</v>
      </c>
      <c r="B404" s="1" t="s">
        <v>705</v>
      </c>
      <c r="C404" s="6" t="str">
        <f>IF(資金調達表!C5="","",TEXT((資金調達表!C5),"#,##0"))</f>
        <v>7,550,000</v>
      </c>
      <c r="D404" s="1" t="s">
        <v>273</v>
      </c>
      <c r="E404" s="1">
        <v>1</v>
      </c>
      <c r="F404" s="1" t="s">
        <v>264</v>
      </c>
      <c r="G404" s="5" t="s">
        <v>22</v>
      </c>
    </row>
    <row r="405" spans="1:7" x14ac:dyDescent="0.3">
      <c r="A405" s="1" t="s">
        <v>706</v>
      </c>
      <c r="B405" s="1" t="s">
        <v>707</v>
      </c>
      <c r="C405" s="6" t="str">
        <f>IF(資金調達表!G7="","",TEXT((資金調達表!G7),"#,##0"))</f>
        <v>7,550,000</v>
      </c>
      <c r="D405" s="1" t="s">
        <v>273</v>
      </c>
      <c r="E405" s="1">
        <v>1</v>
      </c>
      <c r="F405" s="1" t="s">
        <v>264</v>
      </c>
      <c r="G405" s="5" t="s">
        <v>22</v>
      </c>
    </row>
    <row r="406" spans="1:7" x14ac:dyDescent="0.3">
      <c r="A406" s="1" t="s">
        <v>708</v>
      </c>
      <c r="B406" s="1" t="s">
        <v>709</v>
      </c>
      <c r="C406" s="6" t="str">
        <f>IF(補助対象予定経費!E27="","",TEXT((補助対象予定経費!E27),"#,##0"))</f>
        <v>16,610,000</v>
      </c>
      <c r="D406" s="1" t="s">
        <v>273</v>
      </c>
      <c r="E406" s="1">
        <v>1</v>
      </c>
      <c r="F406" s="1" t="s">
        <v>264</v>
      </c>
      <c r="G406" s="5" t="s">
        <v>20</v>
      </c>
    </row>
    <row r="407" spans="1:7" x14ac:dyDescent="0.3">
      <c r="A407" s="1" t="s">
        <v>710</v>
      </c>
      <c r="B407" s="1" t="s">
        <v>711</v>
      </c>
      <c r="C407" s="6" t="str">
        <f>IF(補助対象予定経費!F27="","",TEXT((補助対象予定経費!F27),"#,##0"))</f>
        <v>15,100,000</v>
      </c>
      <c r="D407" s="1" t="s">
        <v>273</v>
      </c>
      <c r="E407" s="1">
        <v>1</v>
      </c>
      <c r="F407" s="1" t="s">
        <v>264</v>
      </c>
      <c r="G407" s="5" t="s">
        <v>20</v>
      </c>
    </row>
    <row r="408" spans="1:7" x14ac:dyDescent="0.3">
      <c r="A408" s="1" t="s">
        <v>712</v>
      </c>
      <c r="B408" s="1" t="s">
        <v>713</v>
      </c>
      <c r="C408" s="6" t="str">
        <f>IF(補助対象予定経費!G27="","",TEXT((補助対象予定経費!G27),"#,##0"))</f>
        <v>7,550,000</v>
      </c>
      <c r="D408" s="1" t="s">
        <v>273</v>
      </c>
      <c r="E408" s="1">
        <v>1</v>
      </c>
      <c r="F408" s="1" t="s">
        <v>264</v>
      </c>
      <c r="G408" s="5" t="s">
        <v>20</v>
      </c>
    </row>
    <row r="409" spans="1:7" hidden="1" x14ac:dyDescent="0.3">
      <c r="A409" s="1" t="s">
        <v>714</v>
      </c>
      <c r="B409" s="1" t="s">
        <v>715</v>
      </c>
      <c r="C409" s="1" t="s">
        <v>267</v>
      </c>
      <c r="D409" s="1" t="s">
        <v>268</v>
      </c>
      <c r="E409" s="1">
        <v>0</v>
      </c>
      <c r="F409" s="1" t="s">
        <v>264</v>
      </c>
      <c r="G409" s="5" t="s">
        <v>22</v>
      </c>
    </row>
    <row r="410" spans="1:7" x14ac:dyDescent="0.3">
      <c r="A410" s="1" t="s">
        <v>716</v>
      </c>
      <c r="B410" s="1" t="s">
        <v>717</v>
      </c>
      <c r="C410" s="6" t="str">
        <f>IF(資金調達表!C4="","",TEXT((資金調達表!C4),"#,##0"))</f>
        <v>9,060,000</v>
      </c>
      <c r="D410" s="1" t="s">
        <v>273</v>
      </c>
      <c r="E410" s="1">
        <v>1</v>
      </c>
      <c r="F410" s="1" t="s">
        <v>264</v>
      </c>
      <c r="G410" s="5" t="s">
        <v>22</v>
      </c>
    </row>
    <row r="411" spans="1:7" x14ac:dyDescent="0.3">
      <c r="A411" s="1" t="s">
        <v>718</v>
      </c>
      <c r="B411" s="1" t="s">
        <v>719</v>
      </c>
      <c r="C411" s="6" t="str">
        <f>IF(資金調達表!C5="","",TEXT((資金調達表!C5),"#,##0"))</f>
        <v>7,550,000</v>
      </c>
      <c r="D411" s="1" t="s">
        <v>273</v>
      </c>
      <c r="E411" s="1">
        <v>1</v>
      </c>
      <c r="F411" s="1" t="s">
        <v>264</v>
      </c>
      <c r="G411" s="5" t="s">
        <v>22</v>
      </c>
    </row>
    <row r="412" spans="1:7" x14ac:dyDescent="0.3">
      <c r="A412" s="1" t="s">
        <v>720</v>
      </c>
      <c r="B412" s="1" t="s">
        <v>721</v>
      </c>
      <c r="C412" s="6" t="str">
        <f>IF(資金調達表!C6="","",TEXT((資金調達表!C6),"#,##0"))</f>
        <v>0</v>
      </c>
      <c r="D412" s="1" t="s">
        <v>273</v>
      </c>
      <c r="E412" s="1">
        <v>1</v>
      </c>
      <c r="F412" s="1" t="s">
        <v>264</v>
      </c>
      <c r="G412" s="5" t="s">
        <v>22</v>
      </c>
    </row>
    <row r="413" spans="1:7" x14ac:dyDescent="0.3">
      <c r="A413" s="8" t="s">
        <v>722</v>
      </c>
      <c r="B413" s="8" t="s">
        <v>723</v>
      </c>
      <c r="C413" s="6" t="str">
        <f>IF(資金調達表!D6="","",資金調達表!D6)</f>
        <v/>
      </c>
      <c r="D413" s="1" t="s">
        <v>270</v>
      </c>
      <c r="E413" s="1">
        <v>1</v>
      </c>
      <c r="F413" s="1" t="s">
        <v>264</v>
      </c>
      <c r="G413" s="5" t="s">
        <v>22</v>
      </c>
    </row>
    <row r="414" spans="1:7" x14ac:dyDescent="0.3">
      <c r="A414" s="1" t="s">
        <v>724</v>
      </c>
      <c r="B414" s="1" t="s">
        <v>725</v>
      </c>
      <c r="C414" s="6" t="str">
        <f>IF(資金調達表!C7="","",TEXT((資金調達表!C7),"#,##0"))</f>
        <v>0</v>
      </c>
      <c r="D414" s="1" t="s">
        <v>273</v>
      </c>
      <c r="E414" s="1">
        <v>1</v>
      </c>
      <c r="F414" s="1" t="s">
        <v>264</v>
      </c>
      <c r="G414" s="5" t="s">
        <v>22</v>
      </c>
    </row>
    <row r="415" spans="1:7" x14ac:dyDescent="0.3">
      <c r="A415" s="8" t="s">
        <v>726</v>
      </c>
      <c r="B415" s="8" t="s">
        <v>727</v>
      </c>
      <c r="C415" s="6" t="str">
        <f>IF(資金調達表!D7="","",資金調達表!D7)</f>
        <v/>
      </c>
      <c r="D415" s="1" t="s">
        <v>270</v>
      </c>
      <c r="E415" s="1">
        <v>1</v>
      </c>
      <c r="F415" s="1" t="s">
        <v>264</v>
      </c>
      <c r="G415" s="5" t="s">
        <v>22</v>
      </c>
    </row>
    <row r="416" spans="1:7" x14ac:dyDescent="0.3">
      <c r="A416" s="1" t="s">
        <v>728</v>
      </c>
      <c r="B416" s="1" t="s">
        <v>729</v>
      </c>
      <c r="C416" s="6" t="str">
        <f>IF(資金調達表!C8="","",TEXT((資金調達表!C8),"#,##0"))</f>
        <v>16,610,000</v>
      </c>
      <c r="D416" s="1" t="s">
        <v>273</v>
      </c>
      <c r="E416" s="1">
        <v>1</v>
      </c>
      <c r="F416" s="1" t="s">
        <v>264</v>
      </c>
      <c r="G416" s="5" t="s">
        <v>22</v>
      </c>
    </row>
    <row r="417" spans="1:7" hidden="1" x14ac:dyDescent="0.3">
      <c r="A417" s="1" t="s">
        <v>730</v>
      </c>
      <c r="B417" s="1" t="s">
        <v>731</v>
      </c>
      <c r="C417" s="1" t="s">
        <v>267</v>
      </c>
      <c r="D417" s="1" t="s">
        <v>268</v>
      </c>
      <c r="E417" s="1">
        <v>0</v>
      </c>
      <c r="F417" s="1" t="s">
        <v>264</v>
      </c>
      <c r="G417" s="5" t="s">
        <v>22</v>
      </c>
    </row>
    <row r="418" spans="1:7" x14ac:dyDescent="0.3">
      <c r="A418" s="1" t="s">
        <v>732</v>
      </c>
      <c r="B418" s="1" t="s">
        <v>717</v>
      </c>
      <c r="C418" s="6" t="str">
        <f>IF(資金調達表!G4="","",TEXT((資金調達表!G4),"#,##0"))</f>
        <v>0</v>
      </c>
      <c r="D418" s="1" t="s">
        <v>273</v>
      </c>
      <c r="E418" s="1">
        <v>1</v>
      </c>
      <c r="F418" s="1" t="s">
        <v>264</v>
      </c>
      <c r="G418" s="5" t="s">
        <v>22</v>
      </c>
    </row>
    <row r="419" spans="1:7" x14ac:dyDescent="0.3">
      <c r="A419" s="1" t="s">
        <v>733</v>
      </c>
      <c r="B419" s="1" t="s">
        <v>721</v>
      </c>
      <c r="C419" s="6" t="str">
        <f>IF(資金調達表!G5="","",TEXT((資金調達表!G5),"#,##0"))</f>
        <v>7,550,000</v>
      </c>
      <c r="D419" s="1" t="s">
        <v>273</v>
      </c>
      <c r="E419" s="1">
        <v>1</v>
      </c>
      <c r="F419" s="1" t="s">
        <v>264</v>
      </c>
      <c r="G419" s="5" t="s">
        <v>22</v>
      </c>
    </row>
    <row r="420" spans="1:7" x14ac:dyDescent="0.3">
      <c r="A420" s="8" t="s">
        <v>734</v>
      </c>
      <c r="B420" s="8" t="s">
        <v>723</v>
      </c>
      <c r="C420" s="6" t="str">
        <f>IF(資金調達表!H5="","",資金調達表!H5)</f>
        <v>金融機関から補助金相当額755万円のつなぎ融資を受け、補助金入金後に返済する想定。</v>
      </c>
      <c r="D420" s="1" t="s">
        <v>270</v>
      </c>
      <c r="E420" s="1">
        <v>1</v>
      </c>
      <c r="F420" s="1" t="s">
        <v>264</v>
      </c>
      <c r="G420" s="5" t="s">
        <v>22</v>
      </c>
    </row>
    <row r="421" spans="1:7" x14ac:dyDescent="0.3">
      <c r="A421" s="1" t="s">
        <v>735</v>
      </c>
      <c r="B421" s="1" t="s">
        <v>725</v>
      </c>
      <c r="C421" s="6" t="str">
        <f>IF(資金調達表!G6="","",TEXT((資金調達表!G6),"#,##0"))</f>
        <v>0</v>
      </c>
      <c r="D421" s="1" t="s">
        <v>273</v>
      </c>
      <c r="E421" s="1">
        <v>1</v>
      </c>
      <c r="F421" s="1" t="s">
        <v>264</v>
      </c>
      <c r="G421" s="5" t="s">
        <v>22</v>
      </c>
    </row>
    <row r="422" spans="1:7" x14ac:dyDescent="0.3">
      <c r="A422" s="8" t="s">
        <v>736</v>
      </c>
      <c r="B422" s="8" t="s">
        <v>727</v>
      </c>
      <c r="C422" s="6" t="str">
        <f>IF(資金調達表!H6="","",資金調達表!H6)</f>
        <v/>
      </c>
      <c r="D422" s="1" t="s">
        <v>270</v>
      </c>
      <c r="E422" s="1">
        <v>1</v>
      </c>
      <c r="F422" s="1" t="s">
        <v>264</v>
      </c>
      <c r="G422" s="5" t="s">
        <v>22</v>
      </c>
    </row>
    <row r="423" spans="1:7" x14ac:dyDescent="0.3">
      <c r="A423" s="1" t="s">
        <v>737</v>
      </c>
      <c r="B423" s="1" t="s">
        <v>729</v>
      </c>
      <c r="C423" s="6" t="str">
        <f>IF(資金調達表!G7="","",TEXT((資金調達表!G7),"#,##0"))</f>
        <v>7,550,000</v>
      </c>
      <c r="D423" s="1" t="s">
        <v>273</v>
      </c>
      <c r="E423" s="1">
        <v>1</v>
      </c>
      <c r="F423" s="1" t="s">
        <v>264</v>
      </c>
      <c r="G423" s="5" t="s">
        <v>22</v>
      </c>
    </row>
    <row r="424" spans="1:7" hidden="1" x14ac:dyDescent="0.3">
      <c r="A424" s="1" t="s">
        <v>738</v>
      </c>
      <c r="B424" s="1" t="s">
        <v>739</v>
      </c>
      <c r="C424" s="1" t="s">
        <v>267</v>
      </c>
      <c r="D424" s="1" t="s">
        <v>268</v>
      </c>
      <c r="E424" s="1">
        <v>0</v>
      </c>
      <c r="F424" s="1" t="s">
        <v>264</v>
      </c>
      <c r="G424" s="5" t="s">
        <v>20</v>
      </c>
    </row>
    <row r="425" spans="1:7" x14ac:dyDescent="0.3">
      <c r="A425" s="1" t="s">
        <v>740</v>
      </c>
      <c r="B425" s="1" t="s">
        <v>232</v>
      </c>
      <c r="C425" s="6" t="str">
        <f>IF(補助対象予定経費!D2="","",補助対象予定経費!D2)</f>
        <v>革新的新製品・サービス枠</v>
      </c>
      <c r="D425" s="1" t="s">
        <v>273</v>
      </c>
      <c r="E425" s="1">
        <v>1</v>
      </c>
      <c r="F425" s="1" t="s">
        <v>264</v>
      </c>
      <c r="G425" s="5" t="s">
        <v>20</v>
      </c>
    </row>
    <row r="426" spans="1:7" x14ac:dyDescent="0.3">
      <c r="A426" s="1" t="s">
        <v>741</v>
      </c>
      <c r="B426" s="1" t="s">
        <v>112</v>
      </c>
      <c r="C426" s="6" t="str">
        <f>IF(補助対象予定経費!D3="","",TEXT((補助対象予定経費!D3),"0"))</f>
        <v>20</v>
      </c>
      <c r="D426" s="1" t="s">
        <v>273</v>
      </c>
      <c r="E426" s="1">
        <v>1</v>
      </c>
      <c r="F426" s="1" t="s">
        <v>264</v>
      </c>
      <c r="G426" s="5" t="s">
        <v>20</v>
      </c>
    </row>
    <row r="427" spans="1:7" x14ac:dyDescent="0.3">
      <c r="A427" s="1" t="s">
        <v>742</v>
      </c>
      <c r="B427" s="1" t="s">
        <v>113</v>
      </c>
      <c r="C427" s="6" t="str">
        <f>IF(補助対象予定経費!D4="","",補助対象予定経費!D4)</f>
        <v>6～20人</v>
      </c>
      <c r="D427" s="1" t="s">
        <v>273</v>
      </c>
      <c r="E427" s="1">
        <v>1</v>
      </c>
      <c r="F427" s="1" t="s">
        <v>264</v>
      </c>
      <c r="G427" s="5" t="s">
        <v>20</v>
      </c>
    </row>
    <row r="428" spans="1:7" x14ac:dyDescent="0.3">
      <c r="A428" s="1" t="s">
        <v>743</v>
      </c>
      <c r="B428" s="1" t="s">
        <v>744</v>
      </c>
      <c r="C428" s="6" t="str">
        <f>IF(補助対象予定経費!D5="","",補助対象予定経費!D5)</f>
        <v>上記以外の中小企業者等</v>
      </c>
      <c r="D428" s="1" t="s">
        <v>273</v>
      </c>
      <c r="E428" s="1">
        <v>1</v>
      </c>
      <c r="F428" s="1" t="s">
        <v>264</v>
      </c>
      <c r="G428" s="5" t="s">
        <v>20</v>
      </c>
    </row>
    <row r="429" spans="1:7" x14ac:dyDescent="0.3">
      <c r="A429" s="1" t="s">
        <v>745</v>
      </c>
      <c r="B429" s="1" t="s">
        <v>746</v>
      </c>
      <c r="C429" s="6" t="str">
        <f>IF(補助対象予定経費!D6="","",補助対象予定経費!D6)</f>
        <v>適用しない</v>
      </c>
      <c r="D429" s="1" t="s">
        <v>273</v>
      </c>
      <c r="E429" s="1">
        <v>1</v>
      </c>
      <c r="F429" s="1" t="s">
        <v>264</v>
      </c>
      <c r="G429" s="5" t="s">
        <v>20</v>
      </c>
    </row>
    <row r="430" spans="1:7" x14ac:dyDescent="0.3">
      <c r="A430" s="1" t="s">
        <v>747</v>
      </c>
      <c r="B430" s="1" t="s">
        <v>119</v>
      </c>
      <c r="C430" s="6" t="str">
        <f>IF(補助対象予定経費!D7="","",補助対象予定経費!D7)</f>
        <v>適用しない</v>
      </c>
      <c r="D430" s="1" t="s">
        <v>273</v>
      </c>
      <c r="E430" s="1">
        <v>1</v>
      </c>
      <c r="F430" s="1" t="s">
        <v>264</v>
      </c>
      <c r="G430" s="5" t="s">
        <v>20</v>
      </c>
    </row>
    <row r="431" spans="1:7" x14ac:dyDescent="0.3">
      <c r="A431" s="1" t="s">
        <v>748</v>
      </c>
      <c r="B431" s="1" t="s">
        <v>749</v>
      </c>
      <c r="C431" s="9" t="str">
        <f>IF(補助対象予定経費!D8="","",TEXT((補助対象予定経費!D8),"#,##0"))</f>
        <v>27,840,000</v>
      </c>
      <c r="D431" s="1" t="s">
        <v>273</v>
      </c>
      <c r="E431" s="1">
        <v>1</v>
      </c>
      <c r="F431" s="1" t="s">
        <v>264</v>
      </c>
      <c r="G431" s="5" t="s">
        <v>20</v>
      </c>
    </row>
    <row r="432" spans="1:7" x14ac:dyDescent="0.3">
      <c r="A432" s="1" t="s">
        <v>750</v>
      </c>
      <c r="B432" s="1" t="s">
        <v>120</v>
      </c>
      <c r="C432" s="1" t="str">
        <f>IF(補助対象予定経費!D9="","",TEXT(補助対象予定経費!D9,"# ?/?"))</f>
        <v xml:space="preserve"> 1/2</v>
      </c>
      <c r="D432" s="1" t="s">
        <v>273</v>
      </c>
      <c r="E432" s="1">
        <v>1</v>
      </c>
      <c r="F432" s="1" t="s">
        <v>264</v>
      </c>
      <c r="G432" s="5" t="s">
        <v>20</v>
      </c>
    </row>
    <row r="433" spans="1:7" x14ac:dyDescent="0.3">
      <c r="A433" s="1" t="s">
        <v>751</v>
      </c>
      <c r="B433" s="1" t="s">
        <v>121</v>
      </c>
      <c r="C433" s="9" t="str">
        <f>IF(補助対象予定経費!D10="","",TEXT((補助対象予定経費!D10),"#,##0"))</f>
        <v>1,000,000</v>
      </c>
      <c r="D433" s="1" t="s">
        <v>273</v>
      </c>
      <c r="E433" s="1">
        <v>1</v>
      </c>
      <c r="F433" s="1" t="s">
        <v>264</v>
      </c>
      <c r="G433" s="5" t="s">
        <v>20</v>
      </c>
    </row>
    <row r="434" spans="1:7" x14ac:dyDescent="0.3">
      <c r="A434" s="1" t="s">
        <v>752</v>
      </c>
      <c r="B434" s="1" t="s">
        <v>122</v>
      </c>
      <c r="C434" s="9" t="str">
        <f>IF(補助対象予定経費!D11="","",TEXT((補助対象予定経費!D11),"#,##0"))</f>
        <v>10,000,000</v>
      </c>
      <c r="D434" s="1" t="s">
        <v>273</v>
      </c>
      <c r="E434" s="1">
        <v>1</v>
      </c>
      <c r="F434" s="1" t="s">
        <v>264</v>
      </c>
      <c r="G434" s="5" t="s">
        <v>20</v>
      </c>
    </row>
  </sheetData>
  <phoneticPr fontId="25"/>
  <conditionalFormatting sqref="C2:C501">
    <cfRule type="expression" dxfId="0" priority="1">
      <formula>$D2="Label"</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はじめに</vt:lpstr>
      <vt:lpstr>補助対象予定経費</vt:lpstr>
      <vt:lpstr>資金調達表</vt:lpstr>
      <vt:lpstr>【解説・入力例】補助対象予定経費</vt:lpstr>
      <vt:lpstr>【解説・入力例】資金調達表</vt:lpstr>
      <vt:lpstr>リスト</vt:lpstr>
      <vt:lpstr>import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 Kaz</cp:lastModifiedBy>
  <dcterms:created xsi:type="dcterms:W3CDTF">2026-10-01T10:18:16Z</dcterms:created>
  <dcterms:modified xsi:type="dcterms:W3CDTF">2026-10-08T11:37:50Z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6C20D9C27BC448A4A71E2FB4F37BA83C</vt:lpwstr>
  </property>
  <property fmtid="{D5CDD505-2E9C-101B-9397-08002B2CF9AE}" pid="3" name="KSOProductBuildVer">
    <vt:lpwstr>1041-11.2.0.10624</vt:lpwstr>
  </property>
</Properties>
</file>