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docs.live.net/9fb34912103ced15/Desktop/"/>
    </mc:Choice>
  </mc:AlternateContent>
  <xr:revisionPtr revIDLastSave="0" documentId="11_C6DCFC40862A94E28B2996F62031A96686E11378" xr6:coauthVersionLast="47" xr6:coauthVersionMax="47" xr10:uidLastSave="{00000000-0000-0000-0000-000000000000}"/>
  <bookViews>
    <workbookView xWindow="-110" yWindow="-110" windowWidth="38620" windowHeight="21100" firstSheet="2" activeTab="3" xr2:uid="{00000000-000D-0000-FFFF-FFFF00000000}"/>
  </bookViews>
  <sheets>
    <sheet name="はじめに" sheetId="9" r:id="rId1"/>
    <sheet name="BS貸借対照表" sheetId="22" r:id="rId2"/>
    <sheet name="PL損益計算書・収益計画" sheetId="23" r:id="rId3"/>
    <sheet name="【解説】BS貸借対照表" sheetId="30" r:id="rId4"/>
    <sheet name="【解説】PL損益計算書・収益計画" sheetId="31" r:id="rId5"/>
    <sheet name="リスト" sheetId="6" r:id="rId6"/>
    <sheet name="import" sheetId="33" r:id="rId7"/>
  </sheets>
  <definedNames>
    <definedName name="_ftn1" localSheetId="3">【解説】BS貸借対照表!$E$18</definedName>
    <definedName name="_ftn1" localSheetId="1">BS貸借対照表!$E$18</definedName>
    <definedName name="_ftn2" localSheetId="3">【解説】BS貸借対照表!#REF!</definedName>
    <definedName name="_ftn2" localSheetId="1">BS貸借対照表!#REF!</definedName>
    <definedName name="_ftnref1" localSheetId="3">【解説】BS貸借対照表!#REF!</definedName>
    <definedName name="_ftnref1" localSheetId="1">BS貸借対照表!#REF!</definedName>
    <definedName name="_ftnref2" localSheetId="3">【解説】BS貸借対照表!#REF!</definedName>
    <definedName name="_ftnref2" localSheetId="1">BS貸借対照表!#REF!</definedName>
    <definedName name="a">#REF!</definedName>
    <definedName name="b">#REF!</definedName>
    <definedName name="Webページ">#REF!</definedName>
    <definedName name="クラウド利用費_A">#REF!</definedName>
    <definedName name="クラウド利用費_B">#REF!</definedName>
    <definedName name="クラウド利用費_C">#REF!</definedName>
    <definedName name="グローバル展開_インバウンド市場開拓">#REF!</definedName>
    <definedName name="グローバル展開_海外市場開拓">#REF!</definedName>
    <definedName name="グローバル展開_海外事業者との共同事業">#REF!</definedName>
    <definedName name="グローバル展開_事業転換">#REF!</definedName>
    <definedName name="グローバル展開の類型_変更理由">#REF!</definedName>
    <definedName name="サブタイトル">#REF!</definedName>
    <definedName name="その他支援者１_契約期間">#REF!</definedName>
    <definedName name="その他支援者１_支援者名">#REF!</definedName>
    <definedName name="その他支援者１_支店名">#REF!</definedName>
    <definedName name="その他支援者１_担当者名等">#REF!</definedName>
    <definedName name="その他支援者１_報酬">#REF!</definedName>
    <definedName name="その他支援者１_本店・支店">#REF!</definedName>
    <definedName name="その他支援者２_契約期間">#REF!</definedName>
    <definedName name="その他支援者２_支援者名">#REF!</definedName>
    <definedName name="その他支援者２_支店名">#REF!</definedName>
    <definedName name="その他支援者２_担当者名等">#REF!</definedName>
    <definedName name="その他支援者２_報酬">#REF!</definedName>
    <definedName name="その他支援者２_本店・支店">#REF!</definedName>
    <definedName name="その他支援者３_契約期間">#REF!</definedName>
    <definedName name="その他支援者３_支援者名">#REF!</definedName>
    <definedName name="その他支援者３_支店名">#REF!</definedName>
    <definedName name="その他支援者３_担当者名等">#REF!</definedName>
    <definedName name="その他支援者３_報酬">#REF!</definedName>
    <definedName name="その他支援者３_本店・支店">#REF!</definedName>
    <definedName name="その他支援者４_契約期間">#REF!</definedName>
    <definedName name="その他支援者４_支援者名">#REF!</definedName>
    <definedName name="その他支援者４_支店名">#REF!</definedName>
    <definedName name="その他支援者４_担当者名等">#REF!</definedName>
    <definedName name="その他支援者４_報酬">#REF!</definedName>
    <definedName name="その他支援者４_本店・支店">#REF!</definedName>
    <definedName name="その他支援者５_契約期間">#REF!</definedName>
    <definedName name="その他支援者５_支援者名">#REF!</definedName>
    <definedName name="その他支援者５_支店名">#REF!</definedName>
    <definedName name="その他支援者５_担当者名等">#REF!</definedName>
    <definedName name="その他支援者５_報酬">#REF!</definedName>
    <definedName name="その他支援者５_本店・支店">#REF!</definedName>
    <definedName name="その他事業実施場所_変更理由">#REF!</definedName>
    <definedName name="タイトル">#REF!</definedName>
    <definedName name="運搬費_A">#REF!</definedName>
    <definedName name="運搬費_B">#REF!</definedName>
    <definedName name="運搬費_C">#REF!</definedName>
    <definedName name="加点１">#REF!</definedName>
    <definedName name="加点２">#REF!</definedName>
    <definedName name="課税所得額_１５億円以下">#REF!</definedName>
    <definedName name="課税所得額_１５億円超">#REF!</definedName>
    <definedName name="課税所得額_２年前">#REF!</definedName>
    <definedName name="課税所得額_３年間平均">#REF!</definedName>
    <definedName name="課税所得額_３年前">#REF!</definedName>
    <definedName name="課税所得額_前年">#REF!</definedName>
    <definedName name="課税所得額_変更理由">#REF!</definedName>
    <definedName name="海外旅費_A">#REF!</definedName>
    <definedName name="海外旅費_B">#REF!</definedName>
    <definedName name="海外旅費_C">#REF!</definedName>
    <definedName name="外注費_A">#REF!</definedName>
    <definedName name="外注費_B">#REF!</definedName>
    <definedName name="外注費_C">#REF!</definedName>
    <definedName name="株主等一覧１_出資比率１">#REF!</definedName>
    <definedName name="株主等一覧１_判定１">#REF!</definedName>
    <definedName name="株主等一覧１_名称１">#REF!</definedName>
    <definedName name="機械システム費_A">#REF!</definedName>
    <definedName name="機械システム費_B">#REF!</definedName>
    <definedName name="機械システム費_C">#REF!</definedName>
    <definedName name="技術導入費_A">#REF!</definedName>
    <definedName name="技術導入費_B">#REF!</definedName>
    <definedName name="技術導入費_C">#REF!</definedName>
    <definedName name="共同事業者">#REF!</definedName>
    <definedName name="業種">#REF!</definedName>
    <definedName name="金融機関_契約期間">#REF!</definedName>
    <definedName name="金融機関_支援者名">#REF!</definedName>
    <definedName name="金融機関_支店名">#REF!</definedName>
    <definedName name="金融機関_担当者名等">#REF!</definedName>
    <definedName name="金融機関_変更理由">#REF!</definedName>
    <definedName name="金融機関_報酬">#REF!</definedName>
    <definedName name="金融機関_本店・支店">#REF!</definedName>
    <definedName name="建物費_A">#REF!</definedName>
    <definedName name="建物費_B">#REF!</definedName>
    <definedName name="建物費_C">#REF!</definedName>
    <definedName name="研修費_A">#REF!</definedName>
    <definedName name="研修費_B">#REF!</definedName>
    <definedName name="研修費_C">#REF!</definedName>
    <definedName name="現_クラウド利用費_A">#REF!</definedName>
    <definedName name="現_クラウド利用費_B">#REF!</definedName>
    <definedName name="現_クラウド利用費_C">#REF!</definedName>
    <definedName name="現_運搬費_A">#REF!</definedName>
    <definedName name="現_運搬費_B">#REF!</definedName>
    <definedName name="現_運搬費_C">#REF!</definedName>
    <definedName name="現_海外旅費_A">#REF!</definedName>
    <definedName name="現_海外旅費_B">#REF!</definedName>
    <definedName name="現_海外旅費_C">#REF!</definedName>
    <definedName name="現_外注費_A">#REF!</definedName>
    <definedName name="現_外注費_B">#REF!</definedName>
    <definedName name="現_外注費_C">#REF!</definedName>
    <definedName name="現_機械システム費_A">#REF!</definedName>
    <definedName name="現_機械システム費_B">#REF!</definedName>
    <definedName name="現_機械システム費_C">#REF!</definedName>
    <definedName name="現_技術導入費_A">#REF!</definedName>
    <definedName name="現_技術導入費_B">#REF!</definedName>
    <definedName name="現_技術導入費_C">#REF!</definedName>
    <definedName name="現_建物費_A">#REF!</definedName>
    <definedName name="現_建物費_B">#REF!</definedName>
    <definedName name="現_建物費_C">#REF!</definedName>
    <definedName name="現_研修費_A">#REF!</definedName>
    <definedName name="現_研修費_B">#REF!</definedName>
    <definedName name="現_研修費_C">#REF!</definedName>
    <definedName name="現_広告宣伝費_A">#REF!</definedName>
    <definedName name="現_広告宣伝費_B">#REF!</definedName>
    <definedName name="現_広告宣伝費_C">#REF!</definedName>
    <definedName name="現_専門家経費_A">#REF!</definedName>
    <definedName name="現_専門家経費_B">#REF!</definedName>
    <definedName name="現_専門家経費_C">#REF!</definedName>
    <definedName name="現_知財費_A">#REF!</definedName>
    <definedName name="現_知財費_B">#REF!</definedName>
    <definedName name="現_知財費_C">#REF!</definedName>
    <definedName name="広告宣伝費_A">#REF!</definedName>
    <definedName name="広告宣伝費_B">#REF!</definedName>
    <definedName name="広告宣伝費_C">#REF!</definedName>
    <definedName name="国内・海外">#REF!</definedName>
    <definedName name="作成日">#REF!</definedName>
    <definedName name="資本金・出資金">#REF!</definedName>
    <definedName name="事業概要_事業類型">#REF!</definedName>
    <definedName name="事業形態">#REF!</definedName>
    <definedName name="事業計画書作成支援者の情報_変更理由">#REF!</definedName>
    <definedName name="事業再構築の主な事業又は業種_変更理由">#REF!</definedName>
    <definedName name="事業再構築の類型_変更理由">#REF!</definedName>
    <definedName name="事業再構築後_細分類コード">#REF!</definedName>
    <definedName name="事業再構築後_小分類コード">#REF!</definedName>
    <definedName name="事業再構築後_小分類名称">#REF!</definedName>
    <definedName name="事業再構築後_大分類コード">#REF!</definedName>
    <definedName name="事業再構築後_大分類名称">#REF!</definedName>
    <definedName name="事業再構築後_中分類コード">#REF!</definedName>
    <definedName name="事業再構築後_中分類名称">#REF!</definedName>
    <definedName name="事業再構築前_細分類コード">#REF!</definedName>
    <definedName name="事業再構築前_細分類名称">#REF!</definedName>
    <definedName name="事業再構築前_小分類コード">#REF!</definedName>
    <definedName name="事業再構築前_小分類名称">#REF!</definedName>
    <definedName name="事業再構築前_大分類コード">#REF!</definedName>
    <definedName name="事業再構築前_大分類名称">#REF!</definedName>
    <definedName name="事業再構築前_中分類コード">#REF!</definedName>
    <definedName name="事業再構築前_中分類名称">#REF!</definedName>
    <definedName name="事業再構築類型_業種転換">#REF!</definedName>
    <definedName name="事業再構築類型_業態転換">#REF!</definedName>
    <definedName name="事業再構築類型_事業再編">#REF!</definedName>
    <definedName name="事業再構築類型_事業転換">#REF!</definedName>
    <definedName name="事業再構築類型_新分野展開">#REF!</definedName>
    <definedName name="事業実施場所_FAX番号">#REF!</definedName>
    <definedName name="事業実施場所_異なる">#REF!</definedName>
    <definedName name="事業実施場所_事業所名">#REF!</definedName>
    <definedName name="事業実施場所_所在地">#REF!</definedName>
    <definedName name="事業実施場所_電話番号">#REF!</definedName>
    <definedName name="事業実施場所_同一">#REF!</definedName>
    <definedName name="事業実施場所_郵便番号">#REF!</definedName>
    <definedName name="事業者名">#REF!</definedName>
    <definedName name="事業類型">#REF!</definedName>
    <definedName name="実績１_テーマ名">#REF!</definedName>
    <definedName name="実績１_事業化段階">#REF!</definedName>
    <definedName name="実績１_事業主体">#REF!</definedName>
    <definedName name="実績１_事業成果・実績">#REF!</definedName>
    <definedName name="実績１_事業名称・事業概要">#REF!</definedName>
    <definedName name="実績１_実施期間">#REF!</definedName>
    <definedName name="実績１_補助金額・委託額">#REF!</definedName>
    <definedName name="実績１_本事業との相違点">#REF!</definedName>
    <definedName name="実績１０_テーマ名">#REF!</definedName>
    <definedName name="実績１０_事業化段階">#REF!</definedName>
    <definedName name="実績１０_事業主体">#REF!</definedName>
    <definedName name="実績１０_事業成果・実績">#REF!</definedName>
    <definedName name="実績１０_事業名称・事業概要">#REF!</definedName>
    <definedName name="実績１０_実施期間">#REF!</definedName>
    <definedName name="実績１０_補助金額・委託額">#REF!</definedName>
    <definedName name="実績１０_本事業との相違点">#REF!</definedName>
    <definedName name="実績２_テーマ名">#REF!</definedName>
    <definedName name="実績２_事業化段階">#REF!</definedName>
    <definedName name="実績２_事業主体">#REF!</definedName>
    <definedName name="実績２_事業成果・実績">#REF!</definedName>
    <definedName name="実績２_事業名称・事業概要">#REF!</definedName>
    <definedName name="実績２_実施期間">#REF!</definedName>
    <definedName name="実績２_補助金額・委託額">#REF!</definedName>
    <definedName name="実績２_本事業との相違点">#REF!</definedName>
    <definedName name="実績３_テーマ名">#REF!</definedName>
    <definedName name="実績３_事業化段階">#REF!</definedName>
    <definedName name="実績３_事業主体">#REF!</definedName>
    <definedName name="実績３_事業成果・実績">#REF!</definedName>
    <definedName name="実績３_事業名称・事業概要">#REF!</definedName>
    <definedName name="実績３_実施期間">#REF!</definedName>
    <definedName name="実績３_補助金額・委託額">#REF!</definedName>
    <definedName name="実績３_本事業との相違点">#REF!</definedName>
    <definedName name="実績４_テーマ名">#REF!</definedName>
    <definedName name="実績４_事業化段階">#REF!</definedName>
    <definedName name="実績４_事業主体">#REF!</definedName>
    <definedName name="実績４_事業成果・実績">#REF!</definedName>
    <definedName name="実績４_事業名称・事業概要">#REF!</definedName>
    <definedName name="実績４_実施期間">#REF!</definedName>
    <definedName name="実績４_補助金額・委託額">#REF!</definedName>
    <definedName name="実績４_本事業との相違点">#REF!</definedName>
    <definedName name="実績５_テーマ名">#REF!</definedName>
    <definedName name="実績５_事業化段階">#REF!</definedName>
    <definedName name="実績５_事業主体">#REF!</definedName>
    <definedName name="実績５_事業成果・実績">#REF!</definedName>
    <definedName name="実績５_事業名称・事業概要">#REF!</definedName>
    <definedName name="実績５_実施期間">#REF!</definedName>
    <definedName name="実績５_補助金額・委託額">#REF!</definedName>
    <definedName name="実績５_本事業との相違点">#REF!</definedName>
    <definedName name="実績６_テーマ名">#REF!</definedName>
    <definedName name="実績６_事業化段階">#REF!</definedName>
    <definedName name="実績６_事業主体">#REF!</definedName>
    <definedName name="実績６_事業成果・実績">#REF!</definedName>
    <definedName name="実績６_事業名称・事業概要">#REF!</definedName>
    <definedName name="実績６_実施期間">#REF!</definedName>
    <definedName name="実績６_補助金額・委託額">#REF!</definedName>
    <definedName name="実績６_本事業との相違点">#REF!</definedName>
    <definedName name="実績７_テーマ名">#REF!</definedName>
    <definedName name="実績７_事業化段階">#REF!</definedName>
    <definedName name="実績７_事業主体">#REF!</definedName>
    <definedName name="実績７_事業成果・実績">#REF!</definedName>
    <definedName name="実績７_事業名称・事業概要">#REF!</definedName>
    <definedName name="実績７_実施期間">#REF!</definedName>
    <definedName name="実績７_補助金額・委託額">#REF!</definedName>
    <definedName name="実績７_本事業との相違点">#REF!</definedName>
    <definedName name="実績８_テーマ名">#REF!</definedName>
    <definedName name="実績８_事業化段階">#REF!</definedName>
    <definedName name="実績８_事業主体">#REF!</definedName>
    <definedName name="実績８_事業成果・実績">#REF!</definedName>
    <definedName name="実績８_事業名称・事業概要">#REF!</definedName>
    <definedName name="実績８_実施期間">#REF!</definedName>
    <definedName name="実績８_補助金額・委託額">#REF!</definedName>
    <definedName name="実績８_本事業との相違点">#REF!</definedName>
    <definedName name="実績９_テーマ名">#REF!</definedName>
    <definedName name="実績９_事業化段階">#REF!</definedName>
    <definedName name="実績９_事業主体">#REF!</definedName>
    <definedName name="実績９_事業成果・実績">#REF!</definedName>
    <definedName name="実績９_事業名称・事業概要">#REF!</definedName>
    <definedName name="実績９_実施期間">#REF!</definedName>
    <definedName name="実績９_補助金額・委託額">#REF!</definedName>
    <definedName name="実績９_本事業との相違点">#REF!</definedName>
    <definedName name="主たる事業">#REF!</definedName>
    <definedName name="受付番号">#REF!</definedName>
    <definedName name="受付番号枝番">#REF!</definedName>
    <definedName name="従業員数">#REF!</definedName>
    <definedName name="所属">#REF!</definedName>
    <definedName name="商号又は名称">#REF!</definedName>
    <definedName name="商号又は名称_カナ">#REF!</definedName>
    <definedName name="専門家経費_A">#REF!</definedName>
    <definedName name="専門家経費_B">#REF!</definedName>
    <definedName name="専門家経費_C">#REF!</definedName>
    <definedName name="創業・設立日">#REF!</definedName>
    <definedName name="卒業枠_グローバル展開">#REF!</definedName>
    <definedName name="卒業枠_事業再編">#REF!</definedName>
    <definedName name="卒業枠_新規設備投資">#REF!</definedName>
    <definedName name="卒業枠に向けた取組の類型_変更理由">#REF!</definedName>
    <definedName name="担当者メールアドレス">#REF!</definedName>
    <definedName name="担当者携帯番号">#REF!</definedName>
    <definedName name="担当者氏名">#REF!</definedName>
    <definedName name="担当者電話番号">#REF!</definedName>
    <definedName name="担当者役職">#REF!</definedName>
    <definedName name="知財費_A">#REF!</definedName>
    <definedName name="知財費_B">#REF!</definedName>
    <definedName name="知財費_C">#REF!</definedName>
    <definedName name="認定経営革新等支援機関_契約期間">#REF!</definedName>
    <definedName name="認定経営革新等支援機関_支援者名">#REF!</definedName>
    <definedName name="認定経営革新等支援機関_支店名">#REF!</definedName>
    <definedName name="認定経営革新等支援機関_担当者名等">#REF!</definedName>
    <definedName name="認定経営革新等支援機関_報酬">#REF!</definedName>
    <definedName name="認定経営革新等支援機関_本店・支店">#REF!</definedName>
    <definedName name="認定経営革新等支援機関ID">#REF!</definedName>
    <definedName name="売上高減少要件_コロナ月１">#REF!</definedName>
    <definedName name="売上高減少要件_コロナ月２">#REF!</definedName>
    <definedName name="売上高減少要件_コロナ月３">#REF!</definedName>
    <definedName name="売上高減少要件_コロナ年１">#REF!</definedName>
    <definedName name="売上高減少要件_コロナ年２">#REF!</definedName>
    <definedName name="売上高減少要件_コロナ年３">#REF!</definedName>
    <definedName name="売上高減少要件_コロナ売上高１">#REF!</definedName>
    <definedName name="売上高減少要件_コロナ売上高２">#REF!</definedName>
    <definedName name="売上高減少要件_コロナ売上高３">#REF!</definedName>
    <definedName name="売上高減少要件_直近月１">#REF!</definedName>
    <definedName name="売上高減少要件_直近月２">#REF!</definedName>
    <definedName name="売上高減少要件_直近月３">#REF!</definedName>
    <definedName name="売上高減少要件_直近年１">#REF!</definedName>
    <definedName name="売上高減少要件_直近年２">#REF!</definedName>
    <definedName name="売上高減少要件_直近年３">#REF!</definedName>
    <definedName name="売上高減少要件_直近売上高１">#REF!</definedName>
    <definedName name="売上高減少要件_直近売上高２">#REF!</definedName>
    <definedName name="売上高減少要件_直近売上高３">#REF!</definedName>
    <definedName name="売上高減少要件_変更理由">#REF!</definedName>
    <definedName name="補助事業の具体的な内容_変更理由">#REF!</definedName>
    <definedName name="補助事業の主たる事業実施場所_変更理由">#REF!</definedName>
    <definedName name="補助事業計画の概要_変更理由">#REF!</definedName>
    <definedName name="補助事業計画概要">#REF!</definedName>
    <definedName name="補助事業計画名">#REF!</definedName>
    <definedName name="補助率">#REF!</definedName>
    <definedName name="法人区分">#REF!</definedName>
    <definedName name="法人代表者名">#REF!</definedName>
    <definedName name="法人代表者役職">#REF!</definedName>
    <definedName name="法人番号">#REF!</definedName>
    <definedName name="本社_FAX番号">#REF!</definedName>
    <definedName name="本社_所在地">#REF!</definedName>
    <definedName name="本社_電話番号">#REF!</definedName>
    <definedName name="本社_郵便番号">#REF!</definedName>
    <definedName name="枠">#REF!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22" i="33" l="1"/>
  <c r="C821" i="33"/>
  <c r="C820" i="33"/>
  <c r="C819" i="33"/>
  <c r="C814" i="33"/>
  <c r="C810" i="33"/>
  <c r="C809" i="33"/>
  <c r="C807" i="33"/>
  <c r="C806" i="33"/>
  <c r="C805" i="33"/>
  <c r="C804" i="33"/>
  <c r="C788" i="33"/>
  <c r="C787" i="33"/>
  <c r="C783" i="33"/>
  <c r="C782" i="33"/>
  <c r="C781" i="33"/>
  <c r="C780" i="33"/>
  <c r="C778" i="33"/>
  <c r="C776" i="33"/>
  <c r="C772" i="33"/>
  <c r="C771" i="33"/>
  <c r="C770" i="33"/>
  <c r="C769" i="33"/>
  <c r="C767" i="33"/>
  <c r="C765" i="33"/>
  <c r="C764" i="33"/>
  <c r="C755" i="33"/>
  <c r="C751" i="33"/>
  <c r="C750" i="33"/>
  <c r="C748" i="33"/>
  <c r="C747" i="33"/>
  <c r="C746" i="33"/>
  <c r="C745" i="33"/>
  <c r="C729" i="33"/>
  <c r="C728" i="33"/>
  <c r="C724" i="33"/>
  <c r="C723" i="33"/>
  <c r="C722" i="33"/>
  <c r="C721" i="33"/>
  <c r="C719" i="33"/>
  <c r="C717" i="33"/>
  <c r="C713" i="33"/>
  <c r="C712" i="33"/>
  <c r="C711" i="33"/>
  <c r="C710" i="33"/>
  <c r="C708" i="33"/>
  <c r="C706" i="33"/>
  <c r="C705" i="33"/>
  <c r="C696" i="33"/>
  <c r="C692" i="33"/>
  <c r="C691" i="33"/>
  <c r="C689" i="33"/>
  <c r="C688" i="33"/>
  <c r="C687" i="33"/>
  <c r="C686" i="33"/>
  <c r="C670" i="33"/>
  <c r="C669" i="33"/>
  <c r="C665" i="33"/>
  <c r="C664" i="33"/>
  <c r="C663" i="33"/>
  <c r="C662" i="33"/>
  <c r="C660" i="33"/>
  <c r="C658" i="33"/>
  <c r="C654" i="33"/>
  <c r="C653" i="33"/>
  <c r="C652" i="33"/>
  <c r="C651" i="33"/>
  <c r="C649" i="33"/>
  <c r="C647" i="33"/>
  <c r="C646" i="33"/>
  <c r="C637" i="33"/>
  <c r="C633" i="33"/>
  <c r="C632" i="33"/>
  <c r="C630" i="33"/>
  <c r="C629" i="33"/>
  <c r="C628" i="33"/>
  <c r="C627" i="33"/>
  <c r="C611" i="33"/>
  <c r="C610" i="33"/>
  <c r="C606" i="33"/>
  <c r="C605" i="33"/>
  <c r="C604" i="33"/>
  <c r="C603" i="33"/>
  <c r="C601" i="33"/>
  <c r="C599" i="33"/>
  <c r="C595" i="33"/>
  <c r="C594" i="33"/>
  <c r="C593" i="33"/>
  <c r="C592" i="33"/>
  <c r="C590" i="33"/>
  <c r="C588" i="33"/>
  <c r="C587" i="33"/>
  <c r="C578" i="33"/>
  <c r="C574" i="33"/>
  <c r="C573" i="33"/>
  <c r="C571" i="33"/>
  <c r="C570" i="33"/>
  <c r="C569" i="33"/>
  <c r="C568" i="33"/>
  <c r="C552" i="33"/>
  <c r="C551" i="33"/>
  <c r="C547" i="33"/>
  <c r="C546" i="33"/>
  <c r="C545" i="33"/>
  <c r="C544" i="33"/>
  <c r="C542" i="33"/>
  <c r="C540" i="33"/>
  <c r="C536" i="33"/>
  <c r="C535" i="33"/>
  <c r="C534" i="33"/>
  <c r="C533" i="33"/>
  <c r="C531" i="33"/>
  <c r="C529" i="33"/>
  <c r="C528" i="33"/>
  <c r="C519" i="33"/>
  <c r="C515" i="33"/>
  <c r="C514" i="33"/>
  <c r="C512" i="33"/>
  <c r="C511" i="33"/>
  <c r="C510" i="33"/>
  <c r="C509" i="33"/>
  <c r="C493" i="33"/>
  <c r="C492" i="33"/>
  <c r="C488" i="33"/>
  <c r="C487" i="33"/>
  <c r="C486" i="33"/>
  <c r="C485" i="33"/>
  <c r="C483" i="33"/>
  <c r="C481" i="33"/>
  <c r="C477" i="33"/>
  <c r="C476" i="33"/>
  <c r="C475" i="33"/>
  <c r="C474" i="33"/>
  <c r="C472" i="33"/>
  <c r="C470" i="33"/>
  <c r="C469" i="33"/>
  <c r="C466" i="33"/>
  <c r="C460" i="33"/>
  <c r="C455" i="33"/>
  <c r="C454" i="33"/>
  <c r="C453" i="33"/>
  <c r="C452" i="33"/>
  <c r="C451" i="33"/>
  <c r="C450" i="33"/>
  <c r="C434" i="33"/>
  <c r="C433" i="33"/>
  <c r="C427" i="33"/>
  <c r="C426" i="33"/>
  <c r="C424" i="33"/>
  <c r="C422" i="33"/>
  <c r="C416" i="33"/>
  <c r="C415" i="33"/>
  <c r="C413" i="33"/>
  <c r="C410" i="33"/>
  <c r="C407" i="33"/>
  <c r="C405" i="33"/>
  <c r="C404" i="33"/>
  <c r="C403" i="33"/>
  <c r="C402" i="33"/>
  <c r="C401" i="33"/>
  <c r="C396" i="33"/>
  <c r="C395" i="33"/>
  <c r="C394" i="33"/>
  <c r="C393" i="33"/>
  <c r="C392" i="33"/>
  <c r="C391" i="33"/>
  <c r="C380" i="33"/>
  <c r="C378" i="33"/>
  <c r="C377" i="33"/>
  <c r="C375" i="33"/>
  <c r="C374" i="33"/>
  <c r="C368" i="33"/>
  <c r="C367" i="33"/>
  <c r="C366" i="33"/>
  <c r="C365" i="33"/>
  <c r="C363" i="33"/>
  <c r="C357" i="33"/>
  <c r="C356" i="33"/>
  <c r="C354" i="33"/>
  <c r="C351" i="33"/>
  <c r="C348" i="33"/>
  <c r="C346" i="33"/>
  <c r="C345" i="33"/>
  <c r="C344" i="33"/>
  <c r="C343" i="33"/>
  <c r="C342" i="33"/>
  <c r="C337" i="33"/>
  <c r="C336" i="33"/>
  <c r="C335" i="33"/>
  <c r="C334" i="33"/>
  <c r="C333" i="33"/>
  <c r="C332" i="33"/>
  <c r="C321" i="33"/>
  <c r="C319" i="33"/>
  <c r="C318" i="33"/>
  <c r="C316" i="33"/>
  <c r="C315" i="33"/>
  <c r="C309" i="33"/>
  <c r="C308" i="33"/>
  <c r="C307" i="33"/>
  <c r="C306" i="33"/>
  <c r="C304" i="33"/>
  <c r="C298" i="33"/>
  <c r="C297" i="33"/>
  <c r="C295" i="33"/>
  <c r="C292" i="33"/>
  <c r="C289" i="33"/>
  <c r="C287" i="33"/>
  <c r="C286" i="33"/>
  <c r="C285" i="33"/>
  <c r="C284" i="33"/>
  <c r="C283" i="33"/>
  <c r="C278" i="33"/>
  <c r="C277" i="33"/>
  <c r="C276" i="33"/>
  <c r="C275" i="33"/>
  <c r="C274" i="33"/>
  <c r="C273" i="33"/>
  <c r="C262" i="33"/>
  <c r="C260" i="33"/>
  <c r="C259" i="33"/>
  <c r="C257" i="33"/>
  <c r="C256" i="33"/>
  <c r="C250" i="33"/>
  <c r="C249" i="33"/>
  <c r="C248" i="33"/>
  <c r="C247" i="33"/>
  <c r="C245" i="33"/>
  <c r="C239" i="33"/>
  <c r="C238" i="33"/>
  <c r="C236" i="33"/>
  <c r="C233" i="33"/>
  <c r="C230" i="33"/>
  <c r="C167" i="33"/>
  <c r="C166" i="33"/>
  <c r="C165" i="33"/>
  <c r="C164" i="33"/>
  <c r="C161" i="33"/>
  <c r="C160" i="33"/>
  <c r="C159" i="33"/>
  <c r="C158" i="33"/>
  <c r="C157" i="33"/>
  <c r="C156" i="33"/>
  <c r="C155" i="33"/>
  <c r="C154" i="33"/>
  <c r="C153" i="33"/>
  <c r="C146" i="33"/>
  <c r="C145" i="33"/>
  <c r="C144" i="33"/>
  <c r="C143" i="33"/>
  <c r="C140" i="33"/>
  <c r="C139" i="33"/>
  <c r="C138" i="33"/>
  <c r="C137" i="33"/>
  <c r="C136" i="33"/>
  <c r="C135" i="33"/>
  <c r="C134" i="33"/>
  <c r="C133" i="33"/>
  <c r="C132" i="33"/>
  <c r="C125" i="33"/>
  <c r="C124" i="33"/>
  <c r="C123" i="33"/>
  <c r="C122" i="33"/>
  <c r="C119" i="33"/>
  <c r="C118" i="33"/>
  <c r="C117" i="33"/>
  <c r="C116" i="33"/>
  <c r="C115" i="33"/>
  <c r="C114" i="33"/>
  <c r="C113" i="33"/>
  <c r="C112" i="33"/>
  <c r="C111" i="33"/>
  <c r="C82" i="33"/>
  <c r="C81" i="33"/>
  <c r="C80" i="33"/>
  <c r="C79" i="33"/>
  <c r="C78" i="33"/>
  <c r="C77" i="33"/>
  <c r="C76" i="33"/>
  <c r="C75" i="33"/>
  <c r="C73" i="33"/>
  <c r="C72" i="33"/>
  <c r="C71" i="33"/>
  <c r="C70" i="33"/>
  <c r="C69" i="33"/>
  <c r="C61" i="33"/>
  <c r="C60" i="33"/>
  <c r="C59" i="33"/>
  <c r="C58" i="33"/>
  <c r="C57" i="33"/>
  <c r="C56" i="33"/>
  <c r="C55" i="33"/>
  <c r="C54" i="33"/>
  <c r="C52" i="33"/>
  <c r="C51" i="33"/>
  <c r="C50" i="33"/>
  <c r="C49" i="33"/>
  <c r="C48" i="33"/>
  <c r="C40" i="33"/>
  <c r="C39" i="33"/>
  <c r="C38" i="33"/>
  <c r="C37" i="33"/>
  <c r="C36" i="33"/>
  <c r="C35" i="33"/>
  <c r="C34" i="33"/>
  <c r="C33" i="33"/>
  <c r="C31" i="33"/>
  <c r="C30" i="33"/>
  <c r="C29" i="33"/>
  <c r="C28" i="33"/>
  <c r="C27" i="33"/>
  <c r="I1" i="33"/>
  <c r="AA56" i="31"/>
  <c r="Z56" i="31"/>
  <c r="Y56" i="31"/>
  <c r="W56" i="31"/>
  <c r="V56" i="31"/>
  <c r="U56" i="31"/>
  <c r="N54" i="31"/>
  <c r="L54" i="31"/>
  <c r="O53" i="31"/>
  <c r="O54" i="31" s="1"/>
  <c r="N53" i="31"/>
  <c r="M53" i="31"/>
  <c r="M54" i="31" s="1"/>
  <c r="L53" i="31"/>
  <c r="K53" i="31"/>
  <c r="K54" i="31" s="1"/>
  <c r="J53" i="31"/>
  <c r="I53" i="31"/>
  <c r="H53" i="31"/>
  <c r="G53" i="31"/>
  <c r="F53" i="31"/>
  <c r="W52" i="31"/>
  <c r="V52" i="31"/>
  <c r="AA51" i="31"/>
  <c r="Z51" i="31"/>
  <c r="Y51" i="31"/>
  <c r="W51" i="31"/>
  <c r="V51" i="31"/>
  <c r="U51" i="31"/>
  <c r="Y50" i="31"/>
  <c r="U50" i="31"/>
  <c r="AA49" i="31"/>
  <c r="Z49" i="31"/>
  <c r="Y49" i="31"/>
  <c r="W49" i="31"/>
  <c r="V49" i="31"/>
  <c r="U49" i="31"/>
  <c r="AA48" i="31"/>
  <c r="Z48" i="31"/>
  <c r="Y48" i="31"/>
  <c r="W48" i="31"/>
  <c r="V48" i="31"/>
  <c r="U48" i="31"/>
  <c r="AA47" i="31"/>
  <c r="Z47" i="31"/>
  <c r="Y47" i="31"/>
  <c r="W47" i="31"/>
  <c r="V47" i="31"/>
  <c r="U47" i="31"/>
  <c r="AA46" i="31"/>
  <c r="Z46" i="31"/>
  <c r="Y46" i="31"/>
  <c r="W46" i="31"/>
  <c r="V46" i="31"/>
  <c r="U46" i="31"/>
  <c r="V42" i="31"/>
  <c r="O42" i="31"/>
  <c r="N42" i="31"/>
  <c r="M42" i="31"/>
  <c r="L42" i="31"/>
  <c r="K42" i="31"/>
  <c r="W42" i="31" s="1"/>
  <c r="J42" i="31"/>
  <c r="O41" i="31"/>
  <c r="N41" i="31"/>
  <c r="M41" i="31"/>
  <c r="L41" i="31"/>
  <c r="W41" i="31" s="1"/>
  <c r="K41" i="31"/>
  <c r="J41" i="31"/>
  <c r="V41" i="31" s="1"/>
  <c r="I41" i="31"/>
  <c r="U41" i="31" s="1"/>
  <c r="H41" i="31"/>
  <c r="G41" i="31"/>
  <c r="F41" i="31"/>
  <c r="H40" i="31"/>
  <c r="F40" i="31"/>
  <c r="W39" i="31"/>
  <c r="V39" i="31"/>
  <c r="O39" i="31"/>
  <c r="N39" i="31"/>
  <c r="M39" i="31"/>
  <c r="L39" i="31"/>
  <c r="K39" i="31"/>
  <c r="J39" i="31"/>
  <c r="I39" i="31"/>
  <c r="U39" i="31" s="1"/>
  <c r="H39" i="31"/>
  <c r="G39" i="31"/>
  <c r="F39" i="31"/>
  <c r="AA30" i="31"/>
  <c r="Z30" i="31"/>
  <c r="Y30" i="31"/>
  <c r="W30" i="31"/>
  <c r="V30" i="31"/>
  <c r="U30" i="31"/>
  <c r="AA29" i="31"/>
  <c r="Z29" i="31"/>
  <c r="Y29" i="31"/>
  <c r="W29" i="31"/>
  <c r="V29" i="31"/>
  <c r="U29" i="31"/>
  <c r="O28" i="31"/>
  <c r="N28" i="31"/>
  <c r="M28" i="31"/>
  <c r="L28" i="31"/>
  <c r="W28" i="31" s="1"/>
  <c r="K28" i="31"/>
  <c r="J28" i="31"/>
  <c r="V28" i="31" s="1"/>
  <c r="W27" i="31"/>
  <c r="V27" i="31"/>
  <c r="O27" i="31"/>
  <c r="N27" i="31"/>
  <c r="M27" i="31"/>
  <c r="L27" i="31"/>
  <c r="K27" i="31"/>
  <c r="J27" i="31"/>
  <c r="I27" i="31"/>
  <c r="U27" i="31" s="1"/>
  <c r="H27" i="31"/>
  <c r="G27" i="31"/>
  <c r="F27" i="31"/>
  <c r="AA25" i="31"/>
  <c r="Z25" i="31"/>
  <c r="W25" i="31"/>
  <c r="V25" i="31"/>
  <c r="AA24" i="31"/>
  <c r="Z24" i="31"/>
  <c r="W24" i="31"/>
  <c r="V24" i="31"/>
  <c r="AA23" i="31"/>
  <c r="Z23" i="31"/>
  <c r="Y23" i="31"/>
  <c r="W23" i="31"/>
  <c r="V23" i="31"/>
  <c r="U23" i="31"/>
  <c r="AA22" i="31"/>
  <c r="Z22" i="31"/>
  <c r="Y22" i="31"/>
  <c r="W22" i="31"/>
  <c r="V22" i="31"/>
  <c r="U22" i="31"/>
  <c r="AA20" i="31"/>
  <c r="Z20" i="31"/>
  <c r="Y20" i="31"/>
  <c r="W20" i="31"/>
  <c r="V20" i="31"/>
  <c r="U20" i="31"/>
  <c r="V19" i="31"/>
  <c r="U19" i="31"/>
  <c r="O19" i="31"/>
  <c r="N19" i="31"/>
  <c r="M19" i="31"/>
  <c r="L19" i="31"/>
  <c r="K19" i="31"/>
  <c r="W19" i="31" s="1"/>
  <c r="J19" i="31"/>
  <c r="I19" i="31"/>
  <c r="H19" i="31"/>
  <c r="G19" i="31"/>
  <c r="F19" i="31"/>
  <c r="AA18" i="31"/>
  <c r="Z18" i="31"/>
  <c r="Y18" i="31"/>
  <c r="W18" i="31"/>
  <c r="V18" i="31"/>
  <c r="U18" i="31"/>
  <c r="R18" i="31"/>
  <c r="U17" i="31"/>
  <c r="O17" i="31"/>
  <c r="N17" i="31"/>
  <c r="M17" i="31"/>
  <c r="W17" i="31" s="1"/>
  <c r="L17" i="31"/>
  <c r="K17" i="31"/>
  <c r="J17" i="31"/>
  <c r="V17" i="31" s="1"/>
  <c r="I17" i="31"/>
  <c r="H17" i="31"/>
  <c r="G17" i="31"/>
  <c r="F17" i="31"/>
  <c r="O16" i="31"/>
  <c r="N16" i="31"/>
  <c r="M16" i="31"/>
  <c r="L16" i="31"/>
  <c r="W16" i="31" s="1"/>
  <c r="K16" i="31"/>
  <c r="J16" i="31"/>
  <c r="V16" i="31" s="1"/>
  <c r="O15" i="31"/>
  <c r="O26" i="31" s="1"/>
  <c r="J15" i="31"/>
  <c r="V15" i="31" s="1"/>
  <c r="AA14" i="31"/>
  <c r="Z14" i="31"/>
  <c r="W14" i="31"/>
  <c r="V14" i="31"/>
  <c r="AA13" i="31"/>
  <c r="Z13" i="31"/>
  <c r="W13" i="31"/>
  <c r="V13" i="31"/>
  <c r="R13" i="31"/>
  <c r="AA12" i="31"/>
  <c r="Z12" i="31"/>
  <c r="Y12" i="31"/>
  <c r="W12" i="31"/>
  <c r="V12" i="31"/>
  <c r="U12" i="31"/>
  <c r="AA11" i="31"/>
  <c r="Z11" i="31"/>
  <c r="Y11" i="31"/>
  <c r="W11" i="31"/>
  <c r="V11" i="31"/>
  <c r="U11" i="31"/>
  <c r="O10" i="31"/>
  <c r="O40" i="31" s="1"/>
  <c r="N10" i="31"/>
  <c r="N40" i="31" s="1"/>
  <c r="M10" i="31"/>
  <c r="M40" i="31" s="1"/>
  <c r="L10" i="31"/>
  <c r="L40" i="31" s="1"/>
  <c r="K10" i="31"/>
  <c r="W10" i="31" s="1"/>
  <c r="J10" i="31"/>
  <c r="V10" i="31" s="1"/>
  <c r="I10" i="31"/>
  <c r="I40" i="31" s="1"/>
  <c r="U40" i="31" s="1"/>
  <c r="H10" i="31"/>
  <c r="G10" i="31"/>
  <c r="G40" i="31" s="1"/>
  <c r="F10" i="31"/>
  <c r="AA9" i="31"/>
  <c r="Z9" i="31"/>
  <c r="Y9" i="31"/>
  <c r="W9" i="31"/>
  <c r="V9" i="31"/>
  <c r="U9" i="31"/>
  <c r="V8" i="31"/>
  <c r="O8" i="31"/>
  <c r="N8" i="31"/>
  <c r="M8" i="31"/>
  <c r="L8" i="31"/>
  <c r="K8" i="31"/>
  <c r="W8" i="31" s="1"/>
  <c r="J8" i="31"/>
  <c r="I8" i="31"/>
  <c r="U8" i="31" s="1"/>
  <c r="H8" i="31"/>
  <c r="G8" i="31"/>
  <c r="F8" i="31"/>
  <c r="AA7" i="31"/>
  <c r="Z7" i="31"/>
  <c r="W7" i="31"/>
  <c r="V7" i="31"/>
  <c r="AA6" i="31"/>
  <c r="Z6" i="31"/>
  <c r="Y6" i="31"/>
  <c r="W6" i="31"/>
  <c r="V6" i="31"/>
  <c r="U6" i="31"/>
  <c r="AB5" i="31"/>
  <c r="U5" i="31"/>
  <c r="O5" i="31"/>
  <c r="N5" i="31"/>
  <c r="N15" i="31" s="1"/>
  <c r="N26" i="31" s="1"/>
  <c r="M5" i="31"/>
  <c r="M15" i="31" s="1"/>
  <c r="M26" i="31" s="1"/>
  <c r="L5" i="31"/>
  <c r="L15" i="31" s="1"/>
  <c r="L26" i="31" s="1"/>
  <c r="K5" i="31"/>
  <c r="K15" i="31" s="1"/>
  <c r="J5" i="31"/>
  <c r="V5" i="31" s="1"/>
  <c r="I5" i="31"/>
  <c r="I15" i="31" s="1"/>
  <c r="H5" i="31"/>
  <c r="H15" i="31" s="1"/>
  <c r="H26" i="31" s="1"/>
  <c r="G5" i="31"/>
  <c r="G15" i="31" s="1"/>
  <c r="G26" i="31" s="1"/>
  <c r="F5" i="31"/>
  <c r="F15" i="31" s="1"/>
  <c r="F26" i="31" s="1"/>
  <c r="AB4" i="31"/>
  <c r="R4" i="31"/>
  <c r="AA3" i="31"/>
  <c r="Z3" i="31"/>
  <c r="Y3" i="31"/>
  <c r="R3" i="31"/>
  <c r="X60" i="31" s="1"/>
  <c r="O3" i="31"/>
  <c r="N3" i="31"/>
  <c r="M3" i="31"/>
  <c r="L3" i="31"/>
  <c r="K3" i="31"/>
  <c r="R2" i="31"/>
  <c r="W60" i="23"/>
  <c r="S57" i="23"/>
  <c r="Z56" i="23"/>
  <c r="Y56" i="23"/>
  <c r="X56" i="23"/>
  <c r="V56" i="23"/>
  <c r="U56" i="23"/>
  <c r="T56" i="23"/>
  <c r="N54" i="23"/>
  <c r="C812" i="33" s="1"/>
  <c r="N53" i="23"/>
  <c r="C811" i="33" s="1"/>
  <c r="M53" i="23"/>
  <c r="C752" i="33" s="1"/>
  <c r="L53" i="23"/>
  <c r="C693" i="33" s="1"/>
  <c r="K53" i="23"/>
  <c r="C634" i="33" s="1"/>
  <c r="J53" i="23"/>
  <c r="C575" i="33" s="1"/>
  <c r="I53" i="23"/>
  <c r="C516" i="33" s="1"/>
  <c r="H53" i="23"/>
  <c r="C457" i="33" s="1"/>
  <c r="G53" i="23"/>
  <c r="C398" i="33" s="1"/>
  <c r="F53" i="23"/>
  <c r="C339" i="33" s="1"/>
  <c r="E53" i="23"/>
  <c r="C280" i="33" s="1"/>
  <c r="V52" i="23"/>
  <c r="U52" i="23"/>
  <c r="Z51" i="23"/>
  <c r="Y51" i="23"/>
  <c r="X51" i="23"/>
  <c r="V51" i="23"/>
  <c r="U51" i="23"/>
  <c r="T51" i="23"/>
  <c r="X50" i="23"/>
  <c r="T50" i="23"/>
  <c r="S50" i="23"/>
  <c r="Z49" i="23"/>
  <c r="Y49" i="23"/>
  <c r="X49" i="23"/>
  <c r="W49" i="23"/>
  <c r="V49" i="23"/>
  <c r="U49" i="23"/>
  <c r="T49" i="23"/>
  <c r="Z48" i="23"/>
  <c r="Y48" i="23"/>
  <c r="X48" i="23"/>
  <c r="V48" i="23"/>
  <c r="U48" i="23"/>
  <c r="T48" i="23"/>
  <c r="S48" i="23"/>
  <c r="Z47" i="23"/>
  <c r="Y47" i="23"/>
  <c r="X47" i="23"/>
  <c r="W47" i="23"/>
  <c r="V47" i="23"/>
  <c r="U47" i="23"/>
  <c r="T47" i="23"/>
  <c r="Z46" i="23"/>
  <c r="Y46" i="23"/>
  <c r="X46" i="23"/>
  <c r="V46" i="23"/>
  <c r="U46" i="23"/>
  <c r="T46" i="23"/>
  <c r="S46" i="23"/>
  <c r="V42" i="23"/>
  <c r="N42" i="23"/>
  <c r="C800" i="33" s="1"/>
  <c r="M42" i="23"/>
  <c r="C741" i="33" s="1"/>
  <c r="L42" i="23"/>
  <c r="C682" i="33" s="1"/>
  <c r="K42" i="23"/>
  <c r="C623" i="33" s="1"/>
  <c r="J42" i="23"/>
  <c r="C564" i="33" s="1"/>
  <c r="I42" i="23"/>
  <c r="C505" i="33" s="1"/>
  <c r="U41" i="23"/>
  <c r="T41" i="23"/>
  <c r="S41" i="23"/>
  <c r="N41" i="23"/>
  <c r="C799" i="33" s="1"/>
  <c r="M41" i="23"/>
  <c r="C740" i="33" s="1"/>
  <c r="L41" i="23"/>
  <c r="C681" i="33" s="1"/>
  <c r="K41" i="23"/>
  <c r="C622" i="33" s="1"/>
  <c r="J41" i="23"/>
  <c r="C563" i="33" s="1"/>
  <c r="I41" i="23"/>
  <c r="C504" i="33" s="1"/>
  <c r="H41" i="23"/>
  <c r="C445" i="33" s="1"/>
  <c r="G41" i="23"/>
  <c r="C386" i="33" s="1"/>
  <c r="F41" i="23"/>
  <c r="C327" i="33" s="1"/>
  <c r="E41" i="23"/>
  <c r="C268" i="33" s="1"/>
  <c r="L40" i="23"/>
  <c r="C680" i="33" s="1"/>
  <c r="J40" i="23"/>
  <c r="C562" i="33" s="1"/>
  <c r="H40" i="23"/>
  <c r="T40" i="23" s="1"/>
  <c r="N39" i="23"/>
  <c r="C797" i="33" s="1"/>
  <c r="M39" i="23"/>
  <c r="C738" i="33" s="1"/>
  <c r="L39" i="23"/>
  <c r="C679" i="33" s="1"/>
  <c r="K39" i="23"/>
  <c r="C620" i="33" s="1"/>
  <c r="J39" i="23"/>
  <c r="C561" i="33" s="1"/>
  <c r="I39" i="23"/>
  <c r="C502" i="33" s="1"/>
  <c r="H39" i="23"/>
  <c r="C443" i="33" s="1"/>
  <c r="G39" i="23"/>
  <c r="C384" i="33" s="1"/>
  <c r="F39" i="23"/>
  <c r="C325" i="33" s="1"/>
  <c r="E39" i="23"/>
  <c r="C266" i="33" s="1"/>
  <c r="W33" i="23"/>
  <c r="S33" i="23"/>
  <c r="W32" i="23"/>
  <c r="Z30" i="23"/>
  <c r="Y30" i="23"/>
  <c r="X30" i="23"/>
  <c r="V30" i="23"/>
  <c r="U30" i="23"/>
  <c r="T30" i="23"/>
  <c r="Z29" i="23"/>
  <c r="Y29" i="23"/>
  <c r="X29" i="23"/>
  <c r="W29" i="23"/>
  <c r="V29" i="23"/>
  <c r="U29" i="23"/>
  <c r="T29" i="23"/>
  <c r="S29" i="23"/>
  <c r="V28" i="23"/>
  <c r="U28" i="23"/>
  <c r="N28" i="23"/>
  <c r="C786" i="33" s="1"/>
  <c r="M28" i="23"/>
  <c r="C727" i="33" s="1"/>
  <c r="L28" i="23"/>
  <c r="C668" i="33" s="1"/>
  <c r="K28" i="23"/>
  <c r="C609" i="33" s="1"/>
  <c r="J28" i="23"/>
  <c r="C550" i="33" s="1"/>
  <c r="I28" i="23"/>
  <c r="C491" i="33" s="1"/>
  <c r="N27" i="23"/>
  <c r="C785" i="33" s="1"/>
  <c r="M27" i="23"/>
  <c r="C726" i="33" s="1"/>
  <c r="L27" i="23"/>
  <c r="C667" i="33" s="1"/>
  <c r="K27" i="23"/>
  <c r="C608" i="33" s="1"/>
  <c r="J27" i="23"/>
  <c r="C549" i="33" s="1"/>
  <c r="I27" i="23"/>
  <c r="C490" i="33" s="1"/>
  <c r="H27" i="23"/>
  <c r="C431" i="33" s="1"/>
  <c r="G27" i="23"/>
  <c r="C372" i="33" s="1"/>
  <c r="F27" i="23"/>
  <c r="C313" i="33" s="1"/>
  <c r="E27" i="23"/>
  <c r="C254" i="33" s="1"/>
  <c r="Z25" i="23"/>
  <c r="Y25" i="23"/>
  <c r="V25" i="23"/>
  <c r="U25" i="23"/>
  <c r="Z24" i="23"/>
  <c r="Y24" i="23"/>
  <c r="V24" i="23"/>
  <c r="U24" i="23"/>
  <c r="Z23" i="23"/>
  <c r="Y23" i="23"/>
  <c r="X23" i="23"/>
  <c r="W23" i="23"/>
  <c r="V23" i="23"/>
  <c r="U23" i="23"/>
  <c r="T23" i="23"/>
  <c r="Z22" i="23"/>
  <c r="Y22" i="23"/>
  <c r="X22" i="23"/>
  <c r="V22" i="23"/>
  <c r="U22" i="23"/>
  <c r="T22" i="23"/>
  <c r="S22" i="23"/>
  <c r="Z20" i="23"/>
  <c r="Y20" i="23"/>
  <c r="X20" i="23"/>
  <c r="W20" i="23"/>
  <c r="V20" i="23"/>
  <c r="U20" i="23"/>
  <c r="T20" i="23"/>
  <c r="V19" i="23"/>
  <c r="N19" i="23"/>
  <c r="C777" i="33" s="1"/>
  <c r="M19" i="23"/>
  <c r="C718" i="33" s="1"/>
  <c r="L19" i="23"/>
  <c r="C659" i="33" s="1"/>
  <c r="K19" i="23"/>
  <c r="C600" i="33" s="1"/>
  <c r="J19" i="23"/>
  <c r="C541" i="33" s="1"/>
  <c r="I19" i="23"/>
  <c r="I40" i="23" s="1"/>
  <c r="H19" i="23"/>
  <c r="T19" i="23" s="1"/>
  <c r="G19" i="23"/>
  <c r="C364" i="33" s="1"/>
  <c r="F19" i="23"/>
  <c r="C305" i="33" s="1"/>
  <c r="E19" i="23"/>
  <c r="C246" i="33" s="1"/>
  <c r="Z18" i="23"/>
  <c r="Y18" i="23"/>
  <c r="X18" i="23"/>
  <c r="V18" i="23"/>
  <c r="U18" i="23"/>
  <c r="T18" i="23"/>
  <c r="Q18" i="23"/>
  <c r="C826" i="33" s="1"/>
  <c r="T17" i="23"/>
  <c r="S17" i="23"/>
  <c r="N17" i="23"/>
  <c r="C775" i="33" s="1"/>
  <c r="M17" i="23"/>
  <c r="C716" i="33" s="1"/>
  <c r="L17" i="23"/>
  <c r="C657" i="33" s="1"/>
  <c r="K17" i="23"/>
  <c r="C598" i="33" s="1"/>
  <c r="J17" i="23"/>
  <c r="C539" i="33" s="1"/>
  <c r="I17" i="23"/>
  <c r="U17" i="23" s="1"/>
  <c r="H17" i="23"/>
  <c r="C421" i="33" s="1"/>
  <c r="G17" i="23"/>
  <c r="C362" i="33" s="1"/>
  <c r="F17" i="23"/>
  <c r="C303" i="33" s="1"/>
  <c r="E17" i="23"/>
  <c r="C244" i="33" s="1"/>
  <c r="U16" i="23"/>
  <c r="N16" i="23"/>
  <c r="C774" i="33" s="1"/>
  <c r="M16" i="23"/>
  <c r="C715" i="33" s="1"/>
  <c r="L16" i="23"/>
  <c r="C656" i="33" s="1"/>
  <c r="K16" i="23"/>
  <c r="C597" i="33" s="1"/>
  <c r="J16" i="23"/>
  <c r="C538" i="33" s="1"/>
  <c r="I16" i="23"/>
  <c r="C479" i="33" s="1"/>
  <c r="K15" i="23"/>
  <c r="K26" i="23" s="1"/>
  <c r="F15" i="23"/>
  <c r="C301" i="33" s="1"/>
  <c r="Z14" i="23"/>
  <c r="Y14" i="23"/>
  <c r="V14" i="23"/>
  <c r="U14" i="23"/>
  <c r="Z13" i="23"/>
  <c r="Y13" i="23"/>
  <c r="V13" i="23"/>
  <c r="U13" i="23"/>
  <c r="Q13" i="23"/>
  <c r="Z12" i="23"/>
  <c r="Y12" i="23"/>
  <c r="X12" i="23"/>
  <c r="W12" i="23"/>
  <c r="V12" i="23"/>
  <c r="U12" i="23"/>
  <c r="T12" i="23"/>
  <c r="S12" i="23"/>
  <c r="Z11" i="23"/>
  <c r="Y11" i="23"/>
  <c r="X11" i="23"/>
  <c r="V11" i="23"/>
  <c r="U11" i="23"/>
  <c r="T11" i="23"/>
  <c r="S11" i="23"/>
  <c r="U10" i="23"/>
  <c r="T10" i="23"/>
  <c r="S10" i="23"/>
  <c r="N10" i="23"/>
  <c r="N40" i="23" s="1"/>
  <c r="C798" i="33" s="1"/>
  <c r="M10" i="23"/>
  <c r="M40" i="23" s="1"/>
  <c r="C739" i="33" s="1"/>
  <c r="L10" i="23"/>
  <c r="C650" i="33" s="1"/>
  <c r="K10" i="23"/>
  <c r="V10" i="23" s="1"/>
  <c r="J10" i="23"/>
  <c r="C532" i="33" s="1"/>
  <c r="I10" i="23"/>
  <c r="C473" i="33" s="1"/>
  <c r="H10" i="23"/>
  <c r="C414" i="33" s="1"/>
  <c r="G10" i="23"/>
  <c r="C355" i="33" s="1"/>
  <c r="F10" i="23"/>
  <c r="C296" i="33" s="1"/>
  <c r="E10" i="23"/>
  <c r="C237" i="33" s="1"/>
  <c r="Z9" i="23"/>
  <c r="Y9" i="23"/>
  <c r="X9" i="23"/>
  <c r="W9" i="23"/>
  <c r="V9" i="23"/>
  <c r="U9" i="23"/>
  <c r="T9" i="23"/>
  <c r="S9" i="23"/>
  <c r="V8" i="23"/>
  <c r="N8" i="23"/>
  <c r="C766" i="33" s="1"/>
  <c r="M8" i="23"/>
  <c r="C707" i="33" s="1"/>
  <c r="L8" i="23"/>
  <c r="C648" i="33" s="1"/>
  <c r="K8" i="23"/>
  <c r="C589" i="33" s="1"/>
  <c r="J8" i="23"/>
  <c r="C530" i="33" s="1"/>
  <c r="I8" i="23"/>
  <c r="I15" i="23" s="1"/>
  <c r="H8" i="23"/>
  <c r="H15" i="23" s="1"/>
  <c r="G8" i="23"/>
  <c r="C353" i="33" s="1"/>
  <c r="F8" i="23"/>
  <c r="C294" i="33" s="1"/>
  <c r="E8" i="23"/>
  <c r="C235" i="33" s="1"/>
  <c r="Z7" i="23"/>
  <c r="Y7" i="23"/>
  <c r="V7" i="23"/>
  <c r="U7" i="23"/>
  <c r="Z6" i="23"/>
  <c r="Y6" i="23"/>
  <c r="X6" i="23"/>
  <c r="V6" i="23"/>
  <c r="U6" i="23"/>
  <c r="T6" i="23"/>
  <c r="S6" i="23"/>
  <c r="AA5" i="23"/>
  <c r="V5" i="23"/>
  <c r="U5" i="23"/>
  <c r="T5" i="23"/>
  <c r="N5" i="23"/>
  <c r="C763" i="33" s="1"/>
  <c r="M5" i="23"/>
  <c r="C704" i="33" s="1"/>
  <c r="L5" i="23"/>
  <c r="C645" i="33" s="1"/>
  <c r="K5" i="23"/>
  <c r="C586" i="33" s="1"/>
  <c r="J5" i="23"/>
  <c r="J15" i="23" s="1"/>
  <c r="I5" i="23"/>
  <c r="C468" i="33" s="1"/>
  <c r="H5" i="23"/>
  <c r="C409" i="33" s="1"/>
  <c r="G5" i="23"/>
  <c r="C350" i="33" s="1"/>
  <c r="F5" i="23"/>
  <c r="C291" i="33" s="1"/>
  <c r="E5" i="23"/>
  <c r="E15" i="23" s="1"/>
  <c r="AA4" i="23"/>
  <c r="Q4" i="23"/>
  <c r="AA3" i="23"/>
  <c r="Z3" i="23"/>
  <c r="Y3" i="23"/>
  <c r="X3" i="23"/>
  <c r="W3" i="23"/>
  <c r="Q3" i="23"/>
  <c r="S51" i="23" s="1"/>
  <c r="N3" i="23"/>
  <c r="C761" i="33" s="1"/>
  <c r="M3" i="23"/>
  <c r="C702" i="33" s="1"/>
  <c r="L3" i="23"/>
  <c r="C643" i="33" s="1"/>
  <c r="K3" i="23"/>
  <c r="C584" i="33" s="1"/>
  <c r="J3" i="23"/>
  <c r="C525" i="33" s="1"/>
  <c r="Q2" i="23"/>
  <c r="J1" i="33" s="1"/>
  <c r="G22" i="22"/>
  <c r="X21" i="22"/>
  <c r="N21" i="22"/>
  <c r="C168" i="33" s="1"/>
  <c r="M21" i="22"/>
  <c r="W21" i="22" s="1"/>
  <c r="L21" i="22"/>
  <c r="V21" i="22" s="1"/>
  <c r="AM20" i="22"/>
  <c r="AL20" i="22"/>
  <c r="AK20" i="22"/>
  <c r="AD20" i="22"/>
  <c r="AC20" i="22"/>
  <c r="AB20" i="22"/>
  <c r="X20" i="22"/>
  <c r="W20" i="22"/>
  <c r="V20" i="22"/>
  <c r="AM19" i="22"/>
  <c r="AL19" i="22"/>
  <c r="AK19" i="22"/>
  <c r="AJ19" i="22"/>
  <c r="AI19" i="22"/>
  <c r="AH19" i="22"/>
  <c r="AD19" i="22"/>
  <c r="AC19" i="22"/>
  <c r="AB19" i="22"/>
  <c r="AA19" i="22"/>
  <c r="Z19" i="22"/>
  <c r="Y19" i="22"/>
  <c r="X19" i="22"/>
  <c r="W19" i="22"/>
  <c r="V19" i="22"/>
  <c r="U19" i="22"/>
  <c r="T19" i="22"/>
  <c r="S19" i="22"/>
  <c r="AM18" i="22"/>
  <c r="AL18" i="22"/>
  <c r="AK18" i="22"/>
  <c r="AJ18" i="22"/>
  <c r="AI18" i="22"/>
  <c r="AH18" i="22"/>
  <c r="AD18" i="22"/>
  <c r="AC18" i="22"/>
  <c r="AB18" i="22"/>
  <c r="AA18" i="22"/>
  <c r="Z18" i="22"/>
  <c r="Y18" i="22"/>
  <c r="X18" i="22"/>
  <c r="W18" i="22"/>
  <c r="V18" i="22"/>
  <c r="U18" i="22"/>
  <c r="T18" i="22"/>
  <c r="S18" i="22"/>
  <c r="AM17" i="22"/>
  <c r="AL17" i="22"/>
  <c r="AK17" i="22"/>
  <c r="AJ17" i="22"/>
  <c r="AI17" i="22"/>
  <c r="AH17" i="22"/>
  <c r="AD17" i="22"/>
  <c r="AC17" i="22"/>
  <c r="AB17" i="22"/>
  <c r="AA17" i="22"/>
  <c r="Z17" i="22"/>
  <c r="Y17" i="22"/>
  <c r="X17" i="22"/>
  <c r="W17" i="22"/>
  <c r="V17" i="22"/>
  <c r="U17" i="22"/>
  <c r="T17" i="22"/>
  <c r="S17" i="22"/>
  <c r="AJ16" i="22"/>
  <c r="AI16" i="22"/>
  <c r="AH16" i="22"/>
  <c r="AA16" i="22"/>
  <c r="Z16" i="22"/>
  <c r="Y16" i="22"/>
  <c r="U16" i="22"/>
  <c r="T16" i="22"/>
  <c r="S16" i="22"/>
  <c r="AJ15" i="22"/>
  <c r="AI15" i="22"/>
  <c r="AH15" i="22"/>
  <c r="AA15" i="22"/>
  <c r="Z15" i="22"/>
  <c r="Y15" i="22"/>
  <c r="U15" i="22"/>
  <c r="T15" i="22"/>
  <c r="S15" i="22"/>
  <c r="AJ14" i="22"/>
  <c r="AI14" i="22"/>
  <c r="AH14" i="22"/>
  <c r="AA14" i="22"/>
  <c r="Z14" i="22"/>
  <c r="Y14" i="22"/>
  <c r="U14" i="22"/>
  <c r="T14" i="22"/>
  <c r="S14" i="22"/>
  <c r="AM13" i="22"/>
  <c r="AL13" i="22"/>
  <c r="AK13" i="22"/>
  <c r="AJ13" i="22"/>
  <c r="AI13" i="22"/>
  <c r="AH13" i="22"/>
  <c r="AD13" i="22"/>
  <c r="AC13" i="22"/>
  <c r="AB13" i="22"/>
  <c r="AA13" i="22"/>
  <c r="Z13" i="22"/>
  <c r="Y13" i="22"/>
  <c r="X13" i="22"/>
  <c r="W13" i="22"/>
  <c r="V13" i="22"/>
  <c r="U13" i="22"/>
  <c r="T13" i="22"/>
  <c r="S13" i="22"/>
  <c r="AM12" i="22"/>
  <c r="AL12" i="22"/>
  <c r="AK12" i="22"/>
  <c r="AJ12" i="22"/>
  <c r="AI12" i="22"/>
  <c r="AH12" i="22"/>
  <c r="AD12" i="22"/>
  <c r="AC12" i="22"/>
  <c r="AB12" i="22"/>
  <c r="AA12" i="22"/>
  <c r="Z12" i="22"/>
  <c r="Y12" i="22"/>
  <c r="X12" i="22"/>
  <c r="W12" i="22"/>
  <c r="V12" i="22"/>
  <c r="U12" i="22"/>
  <c r="T12" i="22"/>
  <c r="S12" i="22"/>
  <c r="AM11" i="22"/>
  <c r="AL11" i="22"/>
  <c r="AK11" i="22"/>
  <c r="AD11" i="22"/>
  <c r="AC11" i="22"/>
  <c r="AB11" i="22"/>
  <c r="X11" i="22"/>
  <c r="W11" i="22"/>
  <c r="V11" i="22"/>
  <c r="U11" i="22"/>
  <c r="T11" i="22"/>
  <c r="S11" i="22"/>
  <c r="G11" i="22"/>
  <c r="C74" i="33" s="1"/>
  <c r="F11" i="22"/>
  <c r="C53" i="33" s="1"/>
  <c r="E11" i="22"/>
  <c r="C32" i="33" s="1"/>
  <c r="AM10" i="22"/>
  <c r="AL10" i="22"/>
  <c r="AK10" i="22"/>
  <c r="AJ10" i="22"/>
  <c r="AI10" i="22"/>
  <c r="AH10" i="22"/>
  <c r="AD10" i="22"/>
  <c r="AC10" i="22"/>
  <c r="AB10" i="22"/>
  <c r="AA10" i="22"/>
  <c r="Z10" i="22"/>
  <c r="Y10" i="22"/>
  <c r="X10" i="22"/>
  <c r="W10" i="22"/>
  <c r="V10" i="22"/>
  <c r="U10" i="22"/>
  <c r="T10" i="22"/>
  <c r="S10" i="22"/>
  <c r="AM9" i="22"/>
  <c r="AL9" i="22"/>
  <c r="AK9" i="22"/>
  <c r="AJ9" i="22"/>
  <c r="AI9" i="22"/>
  <c r="AH9" i="22"/>
  <c r="AD9" i="22"/>
  <c r="AC9" i="22"/>
  <c r="AB9" i="22"/>
  <c r="AA9" i="22"/>
  <c r="Z9" i="22"/>
  <c r="Y9" i="22"/>
  <c r="X9" i="22"/>
  <c r="W9" i="22"/>
  <c r="V9" i="22"/>
  <c r="U9" i="22"/>
  <c r="T9" i="22"/>
  <c r="S9" i="22"/>
  <c r="AM8" i="22"/>
  <c r="AL8" i="22"/>
  <c r="AK8" i="22"/>
  <c r="AJ8" i="22"/>
  <c r="AI8" i="22"/>
  <c r="AH8" i="22"/>
  <c r="AD8" i="22"/>
  <c r="AC8" i="22"/>
  <c r="AB8" i="22"/>
  <c r="AA8" i="22"/>
  <c r="Z8" i="22"/>
  <c r="Y8" i="22"/>
  <c r="X8" i="22"/>
  <c r="W8" i="22"/>
  <c r="V8" i="22"/>
  <c r="U8" i="22"/>
  <c r="T8" i="22"/>
  <c r="S8" i="22"/>
  <c r="AM7" i="22"/>
  <c r="AL7" i="22"/>
  <c r="AK7" i="22"/>
  <c r="AJ7" i="22"/>
  <c r="AI7" i="22"/>
  <c r="AH7" i="22"/>
  <c r="AD7" i="22"/>
  <c r="AC7" i="22"/>
  <c r="AB7" i="22"/>
  <c r="AA7" i="22"/>
  <c r="Z7" i="22"/>
  <c r="Y7" i="22"/>
  <c r="X7" i="22"/>
  <c r="W7" i="22"/>
  <c r="V7" i="22"/>
  <c r="U7" i="22"/>
  <c r="T7" i="22"/>
  <c r="S7" i="22"/>
  <c r="AM6" i="22"/>
  <c r="AL6" i="22"/>
  <c r="AK6" i="22"/>
  <c r="AJ6" i="22"/>
  <c r="AI6" i="22"/>
  <c r="AH6" i="22"/>
  <c r="AD6" i="22"/>
  <c r="AC6" i="22"/>
  <c r="AB6" i="22"/>
  <c r="AA6" i="22"/>
  <c r="Z6" i="22"/>
  <c r="Y6" i="22"/>
  <c r="X6" i="22"/>
  <c r="W6" i="22"/>
  <c r="V6" i="22"/>
  <c r="U6" i="22"/>
  <c r="T6" i="22"/>
  <c r="S6" i="22"/>
  <c r="X5" i="22"/>
  <c r="W5" i="22"/>
  <c r="U5" i="22"/>
  <c r="T5" i="22"/>
  <c r="N5" i="22"/>
  <c r="N15" i="22" s="1"/>
  <c r="M5" i="22"/>
  <c r="M15" i="22" s="1"/>
  <c r="L5" i="22"/>
  <c r="V5" i="22" s="1"/>
  <c r="G5" i="22"/>
  <c r="C68" i="33" s="1"/>
  <c r="F5" i="22"/>
  <c r="C47" i="33" s="1"/>
  <c r="E5" i="22"/>
  <c r="S5" i="22" s="1"/>
  <c r="AH3" i="22"/>
  <c r="Y3" i="22"/>
  <c r="W21" i="30"/>
  <c r="V21" i="30"/>
  <c r="N21" i="30"/>
  <c r="X21" i="30" s="1"/>
  <c r="M21" i="30"/>
  <c r="L21" i="30"/>
  <c r="AM20" i="30"/>
  <c r="AL20" i="30"/>
  <c r="AK20" i="30"/>
  <c r="AD20" i="30"/>
  <c r="AC20" i="30"/>
  <c r="AB20" i="30"/>
  <c r="X20" i="30"/>
  <c r="W20" i="30"/>
  <c r="V20" i="30"/>
  <c r="AM19" i="30"/>
  <c r="AL19" i="30"/>
  <c r="AK19" i="30"/>
  <c r="AJ19" i="30"/>
  <c r="AI19" i="30"/>
  <c r="AH19" i="30"/>
  <c r="AD19" i="30"/>
  <c r="AC19" i="30"/>
  <c r="AB19" i="30"/>
  <c r="AA19" i="30"/>
  <c r="Z19" i="30"/>
  <c r="Y19" i="30"/>
  <c r="X19" i="30"/>
  <c r="W19" i="30"/>
  <c r="V19" i="30"/>
  <c r="U19" i="30"/>
  <c r="T19" i="30"/>
  <c r="S19" i="30"/>
  <c r="AM18" i="30"/>
  <c r="AL18" i="30"/>
  <c r="AK18" i="30"/>
  <c r="AJ18" i="30"/>
  <c r="AI18" i="30"/>
  <c r="AH18" i="30"/>
  <c r="AD18" i="30"/>
  <c r="AC18" i="30"/>
  <c r="AB18" i="30"/>
  <c r="AA18" i="30"/>
  <c r="Z18" i="30"/>
  <c r="Y18" i="30"/>
  <c r="X18" i="30"/>
  <c r="W18" i="30"/>
  <c r="V18" i="30"/>
  <c r="U18" i="30"/>
  <c r="T18" i="30"/>
  <c r="S18" i="30"/>
  <c r="AM17" i="30"/>
  <c r="AL17" i="30"/>
  <c r="AK17" i="30"/>
  <c r="AJ17" i="30"/>
  <c r="AI17" i="30"/>
  <c r="AH17" i="30"/>
  <c r="AD17" i="30"/>
  <c r="AC17" i="30"/>
  <c r="AB17" i="30"/>
  <c r="AA17" i="30"/>
  <c r="Z17" i="30"/>
  <c r="Y17" i="30"/>
  <c r="X17" i="30"/>
  <c r="W17" i="30"/>
  <c r="V17" i="30"/>
  <c r="U17" i="30"/>
  <c r="T17" i="30"/>
  <c r="S17" i="30"/>
  <c r="AJ16" i="30"/>
  <c r="AI16" i="30"/>
  <c r="AH16" i="30"/>
  <c r="AA16" i="30"/>
  <c r="Z16" i="30"/>
  <c r="Y16" i="30"/>
  <c r="U16" i="30"/>
  <c r="T16" i="30"/>
  <c r="S16" i="30"/>
  <c r="AM15" i="30"/>
  <c r="AL15" i="30"/>
  <c r="AK15" i="30"/>
  <c r="AJ15" i="30"/>
  <c r="AI15" i="30"/>
  <c r="AH15" i="30"/>
  <c r="AC15" i="30"/>
  <c r="AA15" i="30"/>
  <c r="Z15" i="30"/>
  <c r="Y15" i="30"/>
  <c r="U15" i="30"/>
  <c r="T15" i="30"/>
  <c r="S15" i="30"/>
  <c r="M15" i="30"/>
  <c r="M22" i="30" s="1"/>
  <c r="W22" i="30" s="1"/>
  <c r="AJ14" i="30"/>
  <c r="AI14" i="30"/>
  <c r="AH14" i="30"/>
  <c r="AA14" i="30"/>
  <c r="Z14" i="30"/>
  <c r="Y14" i="30"/>
  <c r="U14" i="30"/>
  <c r="T14" i="30"/>
  <c r="S14" i="30"/>
  <c r="AM13" i="30"/>
  <c r="AL13" i="30"/>
  <c r="AK13" i="30"/>
  <c r="AJ13" i="30"/>
  <c r="AI13" i="30"/>
  <c r="AH13" i="30"/>
  <c r="AD13" i="30"/>
  <c r="AC13" i="30"/>
  <c r="AB13" i="30"/>
  <c r="AA13" i="30"/>
  <c r="Z13" i="30"/>
  <c r="Y13" i="30"/>
  <c r="X13" i="30"/>
  <c r="W13" i="30"/>
  <c r="V13" i="30"/>
  <c r="U13" i="30"/>
  <c r="T13" i="30"/>
  <c r="S13" i="30"/>
  <c r="AM12" i="30"/>
  <c r="AL12" i="30"/>
  <c r="AK12" i="30"/>
  <c r="AJ12" i="30"/>
  <c r="AI12" i="30"/>
  <c r="AH12" i="30"/>
  <c r="AD12" i="30"/>
  <c r="AC12" i="30"/>
  <c r="AB12" i="30"/>
  <c r="AA12" i="30"/>
  <c r="Z12" i="30"/>
  <c r="Y12" i="30"/>
  <c r="X12" i="30"/>
  <c r="W12" i="30"/>
  <c r="V12" i="30"/>
  <c r="U12" i="30"/>
  <c r="T12" i="30"/>
  <c r="S12" i="30"/>
  <c r="AM11" i="30"/>
  <c r="AL11" i="30"/>
  <c r="AK11" i="30"/>
  <c r="AD11" i="30"/>
  <c r="AC11" i="30"/>
  <c r="AB11" i="30"/>
  <c r="X11" i="30"/>
  <c r="W11" i="30"/>
  <c r="V11" i="30"/>
  <c r="U11" i="30"/>
  <c r="T11" i="30"/>
  <c r="G11" i="30"/>
  <c r="F11" i="30"/>
  <c r="E11" i="30"/>
  <c r="S11" i="30" s="1"/>
  <c r="AM10" i="30"/>
  <c r="AL10" i="30"/>
  <c r="AK10" i="30"/>
  <c r="AJ10" i="30"/>
  <c r="AI10" i="30"/>
  <c r="AH10" i="30"/>
  <c r="AD10" i="30"/>
  <c r="AC10" i="30"/>
  <c r="AB10" i="30"/>
  <c r="AA10" i="30"/>
  <c r="Z10" i="30"/>
  <c r="Y10" i="30"/>
  <c r="X10" i="30"/>
  <c r="W10" i="30"/>
  <c r="V10" i="30"/>
  <c r="U10" i="30"/>
  <c r="T10" i="30"/>
  <c r="S10" i="30"/>
  <c r="AM9" i="30"/>
  <c r="AL9" i="30"/>
  <c r="AK9" i="30"/>
  <c r="AJ9" i="30"/>
  <c r="AI9" i="30"/>
  <c r="AH9" i="30"/>
  <c r="AD9" i="30"/>
  <c r="AC9" i="30"/>
  <c r="AB9" i="30"/>
  <c r="AA9" i="30"/>
  <c r="Z9" i="30"/>
  <c r="Y9" i="30"/>
  <c r="X9" i="30"/>
  <c r="W9" i="30"/>
  <c r="V9" i="30"/>
  <c r="U9" i="30"/>
  <c r="T9" i="30"/>
  <c r="S9" i="30"/>
  <c r="AM8" i="30"/>
  <c r="AL8" i="30"/>
  <c r="AK8" i="30"/>
  <c r="AJ8" i="30"/>
  <c r="AI8" i="30"/>
  <c r="AH8" i="30"/>
  <c r="AD8" i="30"/>
  <c r="AC8" i="30"/>
  <c r="AB8" i="30"/>
  <c r="AA8" i="30"/>
  <c r="Z8" i="30"/>
  <c r="Y8" i="30"/>
  <c r="X8" i="30"/>
  <c r="W8" i="30"/>
  <c r="V8" i="30"/>
  <c r="U8" i="30"/>
  <c r="T8" i="30"/>
  <c r="S8" i="30"/>
  <c r="AM7" i="30"/>
  <c r="AL7" i="30"/>
  <c r="AK7" i="30"/>
  <c r="AJ7" i="30"/>
  <c r="AI7" i="30"/>
  <c r="AH7" i="30"/>
  <c r="AD7" i="30"/>
  <c r="AC7" i="30"/>
  <c r="AB7" i="30"/>
  <c r="AA7" i="30"/>
  <c r="Z7" i="30"/>
  <c r="Y7" i="30"/>
  <c r="X7" i="30"/>
  <c r="W7" i="30"/>
  <c r="V7" i="30"/>
  <c r="U7" i="30"/>
  <c r="T7" i="30"/>
  <c r="S7" i="30"/>
  <c r="AM6" i="30"/>
  <c r="AL6" i="30"/>
  <c r="AK6" i="30"/>
  <c r="AJ6" i="30"/>
  <c r="AI6" i="30"/>
  <c r="AH6" i="30"/>
  <c r="AD6" i="30"/>
  <c r="AC6" i="30"/>
  <c r="AB6" i="30"/>
  <c r="AA6" i="30"/>
  <c r="Z6" i="30"/>
  <c r="Y6" i="30"/>
  <c r="X6" i="30"/>
  <c r="W6" i="30"/>
  <c r="V6" i="30"/>
  <c r="U6" i="30"/>
  <c r="T6" i="30"/>
  <c r="S6" i="30"/>
  <c r="S5" i="30"/>
  <c r="N5" i="30"/>
  <c r="N15" i="30" s="1"/>
  <c r="M5" i="30"/>
  <c r="W5" i="30" s="1"/>
  <c r="L5" i="30"/>
  <c r="L15" i="30" s="1"/>
  <c r="G5" i="30"/>
  <c r="G22" i="30" s="1"/>
  <c r="F5" i="30"/>
  <c r="T5" i="30" s="1"/>
  <c r="E5" i="30"/>
  <c r="E22" i="30" s="1"/>
  <c r="AH3" i="30"/>
  <c r="Y3" i="30"/>
  <c r="F31" i="31" l="1"/>
  <c r="F34" i="31" s="1"/>
  <c r="F36" i="31" s="1"/>
  <c r="F38" i="31"/>
  <c r="F43" i="31" s="1"/>
  <c r="C242" i="33"/>
  <c r="E26" i="23"/>
  <c r="G31" i="31"/>
  <c r="G34" i="31" s="1"/>
  <c r="G36" i="31" s="1"/>
  <c r="G38" i="31"/>
  <c r="G43" i="31" s="1"/>
  <c r="C503" i="33"/>
  <c r="U40" i="23"/>
  <c r="H31" i="31"/>
  <c r="H34" i="31" s="1"/>
  <c r="H36" i="31" s="1"/>
  <c r="H38" i="31"/>
  <c r="H43" i="31" s="1"/>
  <c r="K38" i="23"/>
  <c r="K31" i="23"/>
  <c r="C612" i="33" s="1"/>
  <c r="C607" i="33"/>
  <c r="U15" i="31"/>
  <c r="I26" i="31"/>
  <c r="K26" i="31"/>
  <c r="W15" i="31"/>
  <c r="S22" i="30"/>
  <c r="L31" i="31"/>
  <c r="L38" i="31"/>
  <c r="L43" i="31" s="1"/>
  <c r="M31" i="31"/>
  <c r="M38" i="31"/>
  <c r="M43" i="31" s="1"/>
  <c r="O31" i="31"/>
  <c r="O38" i="31"/>
  <c r="O43" i="31" s="1"/>
  <c r="O44" i="31" s="1"/>
  <c r="C162" i="33"/>
  <c r="X15" i="22"/>
  <c r="N22" i="22"/>
  <c r="N31" i="31"/>
  <c r="N38" i="31"/>
  <c r="N43" i="31" s="1"/>
  <c r="N44" i="31" s="1"/>
  <c r="AG22" i="30"/>
  <c r="U22" i="30"/>
  <c r="J26" i="23"/>
  <c r="C537" i="33"/>
  <c r="AB15" i="30"/>
  <c r="L22" i="30"/>
  <c r="V22" i="30" s="1"/>
  <c r="V15" i="30"/>
  <c r="AD15" i="30"/>
  <c r="N22" i="30"/>
  <c r="X22" i="30" s="1"/>
  <c r="X15" i="30"/>
  <c r="R11" i="31"/>
  <c r="R17" i="31"/>
  <c r="C141" i="33"/>
  <c r="W15" i="22"/>
  <c r="M22" i="22"/>
  <c r="AG22" i="22"/>
  <c r="C419" i="33"/>
  <c r="H26" i="23"/>
  <c r="T15" i="23"/>
  <c r="I26" i="23"/>
  <c r="U15" i="23"/>
  <c r="C478" i="33"/>
  <c r="U5" i="30"/>
  <c r="V17" i="23"/>
  <c r="S27" i="23"/>
  <c r="S39" i="23"/>
  <c r="T5" i="31"/>
  <c r="T20" i="31"/>
  <c r="T23" i="31"/>
  <c r="X30" i="31"/>
  <c r="J40" i="31"/>
  <c r="V40" i="31" s="1"/>
  <c r="T56" i="31"/>
  <c r="V5" i="30"/>
  <c r="E22" i="22"/>
  <c r="W6" i="23"/>
  <c r="L15" i="23"/>
  <c r="V16" i="23"/>
  <c r="T27" i="23"/>
  <c r="T39" i="23"/>
  <c r="W57" i="23"/>
  <c r="T9" i="31"/>
  <c r="T12" i="31"/>
  <c r="K40" i="31"/>
  <c r="W40" i="31" s="1"/>
  <c r="F22" i="22"/>
  <c r="M15" i="23"/>
  <c r="S18" i="23"/>
  <c r="U27" i="23"/>
  <c r="S35" i="23"/>
  <c r="U39" i="23"/>
  <c r="S58" i="23"/>
  <c r="T32" i="31"/>
  <c r="C85" i="33"/>
  <c r="C126" i="33"/>
  <c r="C423" i="33"/>
  <c r="C527" i="33"/>
  <c r="C591" i="33"/>
  <c r="N15" i="23"/>
  <c r="V27" i="23"/>
  <c r="W35" i="23"/>
  <c r="V39" i="23"/>
  <c r="S47" i="23"/>
  <c r="S49" i="23"/>
  <c r="W51" i="23"/>
  <c r="J54" i="23"/>
  <c r="C576" i="33" s="1"/>
  <c r="W58" i="23"/>
  <c r="AB3" i="31"/>
  <c r="W5" i="31"/>
  <c r="T10" i="31"/>
  <c r="X32" i="31"/>
  <c r="T46" i="31"/>
  <c r="T48" i="31"/>
  <c r="T50" i="31"/>
  <c r="C26" i="33"/>
  <c r="C110" i="33"/>
  <c r="C147" i="33"/>
  <c r="C768" i="33"/>
  <c r="X5" i="30"/>
  <c r="L15" i="22"/>
  <c r="S8" i="23"/>
  <c r="W11" i="23"/>
  <c r="S19" i="23"/>
  <c r="W22" i="23"/>
  <c r="S30" i="23"/>
  <c r="E40" i="23"/>
  <c r="C267" i="33" s="1"/>
  <c r="K54" i="23"/>
  <c r="C635" i="33" s="1"/>
  <c r="S59" i="23"/>
  <c r="U10" i="31"/>
  <c r="X20" i="31"/>
  <c r="X23" i="31"/>
  <c r="J26" i="31"/>
  <c r="T29" i="31"/>
  <c r="T33" i="31"/>
  <c r="T41" i="31"/>
  <c r="X56" i="31"/>
  <c r="C131" i="33"/>
  <c r="T8" i="23"/>
  <c r="S15" i="23"/>
  <c r="F40" i="23"/>
  <c r="C326" i="33" s="1"/>
  <c r="L54" i="23"/>
  <c r="W59" i="23"/>
  <c r="T6" i="31"/>
  <c r="X9" i="31"/>
  <c r="X12" i="31"/>
  <c r="T17" i="31"/>
  <c r="X33" i="31"/>
  <c r="X50" i="31"/>
  <c r="C152" i="33"/>
  <c r="C480" i="33"/>
  <c r="U8" i="23"/>
  <c r="W18" i="23"/>
  <c r="U19" i="23"/>
  <c r="G40" i="23"/>
  <c r="C385" i="33" s="1"/>
  <c r="U42" i="23"/>
  <c r="M54" i="23"/>
  <c r="C753" i="33" s="1"/>
  <c r="S60" i="23"/>
  <c r="T40" i="31"/>
  <c r="F22" i="30"/>
  <c r="W15" i="30"/>
  <c r="R16" i="31"/>
  <c r="X46" i="31"/>
  <c r="X48" i="31"/>
  <c r="T51" i="31"/>
  <c r="C232" i="33"/>
  <c r="C482" i="33"/>
  <c r="C596" i="33"/>
  <c r="S5" i="23"/>
  <c r="S20" i="23"/>
  <c r="S23" i="23"/>
  <c r="W30" i="23"/>
  <c r="S56" i="23"/>
  <c r="T11" i="31"/>
  <c r="T22" i="31"/>
  <c r="T27" i="31"/>
  <c r="X29" i="31"/>
  <c r="T39" i="31"/>
  <c r="T57" i="31"/>
  <c r="C709" i="33"/>
  <c r="U22" i="22"/>
  <c r="F26" i="23"/>
  <c r="X6" i="31"/>
  <c r="T34" i="31"/>
  <c r="X57" i="31"/>
  <c r="S32" i="23"/>
  <c r="K40" i="23"/>
  <c r="C621" i="33" s="1"/>
  <c r="T18" i="31"/>
  <c r="T26" i="31"/>
  <c r="T35" i="31"/>
  <c r="T38" i="31"/>
  <c r="T43" i="31"/>
  <c r="T58" i="31"/>
  <c r="C412" i="33"/>
  <c r="X35" i="31"/>
  <c r="T47" i="31"/>
  <c r="T49" i="31"/>
  <c r="X51" i="31"/>
  <c r="X58" i="31"/>
  <c r="G15" i="23"/>
  <c r="W56" i="23"/>
  <c r="T8" i="31"/>
  <c r="X11" i="31"/>
  <c r="T19" i="31"/>
  <c r="X22" i="31"/>
  <c r="T30" i="31"/>
  <c r="T59" i="31"/>
  <c r="C471" i="33"/>
  <c r="W50" i="23"/>
  <c r="T15" i="31"/>
  <c r="X59" i="31"/>
  <c r="C444" i="33"/>
  <c r="S40" i="23"/>
  <c r="X18" i="31"/>
  <c r="T31" i="31"/>
  <c r="T60" i="31"/>
  <c r="Q16" i="23"/>
  <c r="C824" i="33" s="1"/>
  <c r="V41" i="23"/>
  <c r="W46" i="23"/>
  <c r="W48" i="23"/>
  <c r="X3" i="31"/>
  <c r="T36" i="31"/>
  <c r="X47" i="31"/>
  <c r="X49" i="31"/>
  <c r="V26" i="31" l="1"/>
  <c r="J31" i="31"/>
  <c r="V31" i="31" s="1"/>
  <c r="J38" i="31"/>
  <c r="C714" i="33"/>
  <c r="M26" i="23"/>
  <c r="C773" i="33"/>
  <c r="N26" i="23"/>
  <c r="AF22" i="22"/>
  <c r="T22" i="22"/>
  <c r="C64" i="33"/>
  <c r="W22" i="22"/>
  <c r="C148" i="33"/>
  <c r="U26" i="31"/>
  <c r="I31" i="31"/>
  <c r="U31" i="31" s="1"/>
  <c r="I38" i="31"/>
  <c r="X22" i="22"/>
  <c r="C169" i="33"/>
  <c r="K43" i="23"/>
  <c r="C619" i="33"/>
  <c r="V40" i="23"/>
  <c r="Q11" i="23"/>
  <c r="Q17" i="23"/>
  <c r="C825" i="33" s="1"/>
  <c r="C694" i="33"/>
  <c r="AF22" i="30"/>
  <c r="T22" i="30"/>
  <c r="Q7" i="30" s="1"/>
  <c r="P8" i="30" s="1"/>
  <c r="L26" i="23"/>
  <c r="C655" i="33"/>
  <c r="C489" i="33"/>
  <c r="I38" i="23"/>
  <c r="U26" i="23"/>
  <c r="I31" i="23"/>
  <c r="G26" i="23"/>
  <c r="C360" i="33"/>
  <c r="C120" i="33"/>
  <c r="V15" i="22"/>
  <c r="L22" i="22"/>
  <c r="V15" i="23"/>
  <c r="E31" i="23"/>
  <c r="E38" i="23"/>
  <c r="C253" i="33"/>
  <c r="AE22" i="22"/>
  <c r="S22" i="22"/>
  <c r="C43" i="33"/>
  <c r="H31" i="23"/>
  <c r="H38" i="23"/>
  <c r="C430" i="33"/>
  <c r="T26" i="23"/>
  <c r="AE22" i="30"/>
  <c r="F31" i="23"/>
  <c r="F38" i="23"/>
  <c r="C312" i="33"/>
  <c r="S26" i="23"/>
  <c r="J38" i="23"/>
  <c r="C548" i="33"/>
  <c r="J31" i="23"/>
  <c r="W26" i="31"/>
  <c r="K31" i="31"/>
  <c r="W31" i="31" s="1"/>
  <c r="K38" i="31"/>
  <c r="U38" i="31" l="1"/>
  <c r="I43" i="31"/>
  <c r="U43" i="31" s="1"/>
  <c r="C435" i="33"/>
  <c r="T31" i="23"/>
  <c r="W38" i="31"/>
  <c r="K43" i="31"/>
  <c r="L38" i="23"/>
  <c r="C666" i="33"/>
  <c r="L31" i="23"/>
  <c r="C671" i="33" s="1"/>
  <c r="N31" i="23"/>
  <c r="C789" i="33" s="1"/>
  <c r="C784" i="33"/>
  <c r="N38" i="23"/>
  <c r="E34" i="23"/>
  <c r="C258" i="33"/>
  <c r="S31" i="23"/>
  <c r="J43" i="23"/>
  <c r="C560" i="33"/>
  <c r="V26" i="23"/>
  <c r="E43" i="23"/>
  <c r="C265" i="33"/>
  <c r="C725" i="33"/>
  <c r="M31" i="23"/>
  <c r="C730" i="33" s="1"/>
  <c r="M38" i="23"/>
  <c r="C324" i="33"/>
  <c r="F43" i="23"/>
  <c r="C329" i="33" s="1"/>
  <c r="C553" i="33"/>
  <c r="V31" i="23"/>
  <c r="V38" i="31"/>
  <c r="J43" i="31"/>
  <c r="V22" i="22"/>
  <c r="C127" i="33"/>
  <c r="C624" i="33"/>
  <c r="Q7" i="22"/>
  <c r="F34" i="23"/>
  <c r="C317" i="33"/>
  <c r="G31" i="23"/>
  <c r="C371" i="33"/>
  <c r="G38" i="23"/>
  <c r="U31" i="23"/>
  <c r="C494" i="33"/>
  <c r="H43" i="23"/>
  <c r="C442" i="33"/>
  <c r="T38" i="23"/>
  <c r="I43" i="23"/>
  <c r="U38" i="23"/>
  <c r="C501" i="33"/>
  <c r="V43" i="31" l="1"/>
  <c r="L44" i="31"/>
  <c r="M44" i="31"/>
  <c r="C261" i="33"/>
  <c r="E36" i="23"/>
  <c r="S34" i="23"/>
  <c r="C447" i="33"/>
  <c r="T43" i="23"/>
  <c r="C796" i="33"/>
  <c r="N43" i="23"/>
  <c r="C506" i="33"/>
  <c r="U43" i="23"/>
  <c r="G43" i="23"/>
  <c r="C388" i="33" s="1"/>
  <c r="C383" i="33"/>
  <c r="C737" i="33"/>
  <c r="M43" i="23"/>
  <c r="J44" i="23"/>
  <c r="C566" i="33" s="1"/>
  <c r="C565" i="33"/>
  <c r="C376" i="33"/>
  <c r="G34" i="23"/>
  <c r="L43" i="23"/>
  <c r="C678" i="33"/>
  <c r="S38" i="23"/>
  <c r="K44" i="31"/>
  <c r="W43" i="31"/>
  <c r="P8" i="22"/>
  <c r="C270" i="33"/>
  <c r="S43" i="23"/>
  <c r="C320" i="33"/>
  <c r="F36" i="23"/>
  <c r="C322" i="33" s="1"/>
  <c r="K44" i="23"/>
  <c r="C625" i="33" s="1"/>
  <c r="V38" i="23"/>
  <c r="M44" i="23" l="1"/>
  <c r="C743" i="33" s="1"/>
  <c r="C742" i="33"/>
  <c r="L44" i="23"/>
  <c r="C683" i="33"/>
  <c r="C801" i="33"/>
  <c r="N44" i="23"/>
  <c r="C802" i="33" s="1"/>
  <c r="G36" i="23"/>
  <c r="C381" i="33" s="1"/>
  <c r="C379" i="33"/>
  <c r="C263" i="33"/>
  <c r="S36" i="23"/>
  <c r="R15" i="31"/>
  <c r="R12" i="31"/>
  <c r="R8" i="31" s="1"/>
  <c r="Q9" i="31" s="1"/>
  <c r="V43" i="23"/>
  <c r="Q8" i="23" l="1"/>
  <c r="C684" i="33"/>
  <c r="Q12" i="23"/>
  <c r="Q15" i="23"/>
  <c r="C823" i="33" s="1"/>
  <c r="P9" i="23" l="1"/>
  <c r="H1" i="33"/>
</calcChain>
</file>

<file path=xl/sharedStrings.xml><?xml version="1.0" encoding="utf-8"?>
<sst xmlns="http://schemas.openxmlformats.org/spreadsheetml/2006/main" count="5179" uniqueCount="1709">
  <si>
    <t>ver.</t>
  </si>
  <si>
    <t>1.0</t>
  </si>
  <si>
    <t>1. 本ファイルの目的</t>
  </si>
  <si>
    <t>本補助金の応募申請では、事業計画関連の申請内容を以下4種類のファイル(応募申請画面インポート用フォーマット)に記入していただきます。</t>
  </si>
  <si>
    <t>本ファイルは「財務情報・収益計画」の情報を記入いただくフォーマットとなりますので、「3. 本ファイルの利用方法」に従い作成のうえ、</t>
  </si>
  <si>
    <t>応募申請時に電子申請システムに添付してください。</t>
  </si>
  <si>
    <t>➊ 応募申請画面インポート用フォーマット(事業計画)</t>
  </si>
  <si>
    <t>・</t>
  </si>
  <si>
    <t>会社概要、経営戦略及び補助事業計画を入力するフォーマットです。</t>
  </si>
  <si>
    <t>❷ 応募申請画面インポート用フォーマット(財務情報・収益計画)</t>
  </si>
  <si>
    <t>直近の貸借対照表・損益計算書の内容及び本補助金の要件を満たす収益計画を入力するフォーマットです。</t>
  </si>
  <si>
    <t>❸ 応募申請画面インポート用フォーマット(資金調達表・補助対象予定経費)</t>
  </si>
  <si>
    <t>補助事業の実施にあたり見込まれる補助対象経費の具体的な内容及び金額、必要な資金の調達方法及び金額等を入力する</t>
  </si>
  <si>
    <t>フォーマットです。</t>
  </si>
  <si>
    <t>❹ 応募申請画面インポート用フォーマット(スケジュール_補助事業実施期間・事業計画期間)</t>
  </si>
  <si>
    <t>補助事業実施期間及び事業計画期間の補助事業の実施スケジュールを入力するフォーマットです。</t>
  </si>
  <si>
    <t>2. 各シートの概要</t>
  </si>
  <si>
    <t>シート名</t>
  </si>
  <si>
    <t>主な内容・役割</t>
  </si>
  <si>
    <t>はじめに</t>
  </si>
  <si>
    <t>(※本シート) 本ファイルの目的、各シートの入力方法等について説明しています。</t>
  </si>
  <si>
    <t>BS貸借対照表</t>
  </si>
  <si>
    <t>直近3期分の貸借対照表(BS)の内容を入力します。</t>
  </si>
  <si>
    <t>PL損益計算書・収益計画</t>
  </si>
  <si>
    <t>直近3期分の損益計算書(PL)に加えて、「付加価値額要件」、「賃上げ要件」、「賃上げ特例要件(賃上げ特例の適用を受ける場合のみ)」を満たす収益計画を作成し、内容を入力します。</t>
  </si>
  <si>
    <t>【解説】BS貸借対照表</t>
  </si>
  <si>
    <t>貸借対照表の各項目や自動計算の対象項目について解説しています。</t>
  </si>
  <si>
    <t>【解説】PL損益計算書・収益計画</t>
  </si>
  <si>
    <t>損益計算書及び収益計画の各項目や自動計算の対象項目について解説しています。</t>
  </si>
  <si>
    <t>3. 本ファイルの利用方法</t>
  </si>
  <si>
    <t>凡例</t>
  </si>
  <si>
    <t>：入力不要(入力内容に応じ、不要な項目はグレーアウトされます)</t>
  </si>
  <si>
    <t>XXXX</t>
  </si>
  <si>
    <t>：入力不可(関数で自動入力されます)</t>
  </si>
  <si>
    <t>-</t>
  </si>
  <si>
    <t>：入力不可(入力不要です)</t>
  </si>
  <si>
    <t>① 「BS貸借対照表」シートの入力</t>
  </si>
  <si>
    <t>❶</t>
  </si>
  <si>
    <t>「補助対象事業枠」(Q3)をプルダウンから選択してください。</t>
  </si>
  <si>
    <t>❷</t>
  </si>
  <si>
    <t>「決算書等の提出可能期数」(Q4)をプルダウンから選択してください。</t>
  </si>
  <si>
    <t>提出可能な決算書の期数と合わせてプルダウンから選択してください。</t>
  </si>
  <si>
    <t>新規設立・創業後1年に満たない事業者(革新的新製品・サービス枠及びグローバル枠で申請する場合)で</t>
  </si>
  <si>
    <t>決算書が1期もない場合は「0期分」を選択してください。</t>
  </si>
  <si>
    <t>電子申請システムの応募申請画面で、直近3期分の決算書の提出が必要です。</t>
  </si>
  <si>
    <t>直近3期分の提出ができない場合は、今期までの決算書の提出が必要です。</t>
  </si>
  <si>
    <t>❸</t>
  </si>
  <si>
    <t>「直近の事業年度の決算期間の月数」(Q5)をプルダウンから選択してください。</t>
  </si>
  <si>
    <t>直近の事業年度の決算書の対象が何か月分なのか選択してください。</t>
  </si>
  <si>
    <t>※</t>
  </si>
  <si>
    <t>❷で0期分を選択した事業者は本項目は選択不要です。</t>
  </si>
  <si>
    <t>❹</t>
  </si>
  <si>
    <t>直近3期分の貸借対照表(BS)をもとに、値を入力してください。</t>
  </si>
  <si>
    <t>「【解説】BS貸借対照表」シートを確認してから、値を入力してください。</t>
  </si>
  <si>
    <t>❺</t>
  </si>
  <si>
    <t>シート右上にある「提出可否」(Q7)が"OK"になっていることを確認してください。</t>
  </si>
  <si>
    <t>入力内容に不備がある場合は"NG"になりますので、以下を参考に入力内容を修正してください。</t>
  </si>
  <si>
    <t>「補助対象事業枠」、「決算書等の提出可能期数」、「直近の事業年度の決算期間の月数」が選択されているか</t>
  </si>
  <si>
    <t>すべての項目に値が入力されているか(0円の場合も"0"を入力)</t>
  </si>
  <si>
    <t>金額の桁数が合っているか</t>
  </si>
  <si>
    <t>金額に小数が入力されていないか</t>
  </si>
  <si>
    <t>小数を入力していても、セルの表示は小数点第1位が四捨五入された整数になります。</t>
  </si>
  <si>
    <t>小数になっているかどうかは、確認したいセルを選択し、画面上部の数式バーからご確認ください。</t>
  </si>
  <si>
    <t>「資産の総合計」と「負債・純資産の総合計」の値が等しくなっているか</t>
  </si>
  <si>
    <t>＜入力イメージ＞</t>
  </si>
  <si>
    <t>② 「PL損益計算書・収益計画」シートの入力</t>
  </si>
  <si>
    <t>シート右上にある「事業計画期間」(Q5)、「賃上げ特例要件適用有無」(Q6)を、それぞれプルダウンから選択してください。</t>
  </si>
  <si>
    <t>「直近の事業年度の2期前」(E3)、「直近の事業年度の1期前」(F3)及び「直近の事業年度」(G3)をプルダウンから選択してください。</t>
  </si>
  <si>
    <t>「申請時の事業年度」(H3)をプルダウンから選択してください。</t>
  </si>
  <si>
    <t>自身の決算月に基づいて、以下を参考にプルダウンから選択してください。</t>
  </si>
  <si>
    <t>💡</t>
  </si>
  <si>
    <t>決算月×申請時の事業年度の早見表</t>
  </si>
  <si>
    <t>決算月</t>
  </si>
  <si>
    <t>申請時の事業年度</t>
  </si>
  <si>
    <t>対象範囲(応募申請締切日が含まれる)</t>
  </si>
  <si>
    <t>1月</t>
  </si>
  <si>
    <t>～</t>
  </si>
  <si>
    <t>2月</t>
  </si>
  <si>
    <t>3月</t>
  </si>
  <si>
    <t>4月</t>
  </si>
  <si>
    <t>5月</t>
  </si>
  <si>
    <t>6月</t>
  </si>
  <si>
    <t>7月</t>
  </si>
  <si>
    <t>8月</t>
  </si>
  <si>
    <t>9月</t>
  </si>
  <si>
    <t>11月</t>
  </si>
  <si>
    <t>12月</t>
  </si>
  <si>
    <t>*</t>
  </si>
  <si>
    <t>決算日が2027年10月1日～10月30日の事業者は、申請時の事業年度は「2027年10月」を選択してください。</t>
  </si>
  <si>
    <t>決算日が2027年10月31日の事業者は、申請時の事業年度は「2026年10月」を選択してください。</t>
  </si>
  <si>
    <t>「補助事業終了年度(基準年度)」(I3)をプルダウンから選択してください。</t>
  </si>
  <si>
    <t>補助事業実施期間によっては、「申請時の事業年度」と「補助事業終了年度(基準年度)」が同じ年度になる場合もあります。</t>
  </si>
  <si>
    <t>その場合は、当該項目の年度は同じ年度をプルダウンから選択してください。</t>
  </si>
  <si>
    <t>「補助事業終了年度(基準年度)」に応じて、「1年度目」以降の年度が自動入力されます。</t>
  </si>
  <si>
    <t>「申請時の事業年度」と「補助事業終了年度(基準年度)」が同じ年度になる場合は、各入力項目のH列とI列は同じ値を入力してください。</t>
  </si>
  <si>
    <t>本シートは大きく4つの要素で構成されています。「【解説】PL損益計算書・収益計画」シートを確認してから、値を入力してください。</t>
  </si>
  <si>
    <t>PL損益計算書</t>
  </si>
  <si>
    <t>付加価値情報</t>
  </si>
  <si>
    <t>雇用・賃金情報</t>
  </si>
  <si>
    <t>投資計画</t>
  </si>
  <si>
    <t>記入項目は正の値で入力してください。(過払いの戻入れ等でマイナスになる場合は負の値を入力してください。)</t>
  </si>
  <si>
    <t>創業後間もない場合や、決算月変更等の理由により、当該事業期間が12か月に満たない場合、12か月換算するのではなく</t>
  </si>
  <si>
    <t>決算書上の数字をそのまま入力してください。</t>
  </si>
  <si>
    <t>➏</t>
  </si>
  <si>
    <t>シート右側にある各補助対象要件のチェック欄が"OK"になっていることを確認してください。</t>
  </si>
  <si>
    <t>要件を満たしていない場合は"NG"になりますので、以下を参考に入力内容を修正してください。</t>
  </si>
  <si>
    <t>補助対象要件のチェック欄が"NG"の時の対応方法</t>
  </si>
  <si>
    <t>▶</t>
  </si>
  <si>
    <t>＜確認対象項目＞</t>
  </si>
  <si>
    <t>A</t>
  </si>
  <si>
    <t>事業計画期間最終年度の「1人当たり給与支給総額の年平均成長率」(L54～N54)</t>
  </si>
  <si>
    <t>事業計画期間最終年度の「1人当たり給与支給総額の年平均成長率」(L54～N54)=</t>
  </si>
  <si>
    <t>{(事業計画期間最終年度の「1人当たり給与支給総額」(L53～N53) / 基準年度の「1人当たり給与支給総額」(I53))</t>
  </si>
  <si>
    <t>^(1/事業計画年数(Q5))-1}×100</t>
  </si>
  <si>
    <t>「^」はべき乗を示します。</t>
  </si>
  <si>
    <t>「1人当たり給与支給総額の年平均成長率」は、小数点第2位以下を切り捨てし、自動計算で算出します。</t>
  </si>
  <si>
    <t>「1人当たりの給与支給総額」(L53～N53)=「給与支給総額」(L51～N51)÷「従業員数」(L49～N49)</t>
  </si>
  <si>
    <t>＜確認観点(要件)＞</t>
  </si>
  <si>
    <t>3.5%以上増加する見込みの計画となっているか。</t>
  </si>
  <si>
    <t>事業計画期間最終年度の「付加価値額年平均成長率」(L44~N44)</t>
  </si>
  <si>
    <t>事業計画期間最終年度の「付加価値額年平均成長率」(L44~N44)=</t>
  </si>
  <si>
    <t>{(事業計画期間最終年度の「付加価値額」(L43~N43) / 基準年度の「付加価値額」(I43))</t>
  </si>
  <si>
    <t>見込みの事業計画となっているか。</t>
  </si>
  <si>
    <t>/ 基準年度の「1人当たり給与支給総額」(I53))^(1/事業計画年数(Q5))-1}×100</t>
  </si>
  <si>
    <t>「従業員一人当たり給与支給総額の年平均成長率」は、小数点第2位以下を切り捨てし、自動計算で算出します。</t>
  </si>
  <si>
    <t>「従業員一人当たりの給与支給総額」(L53～N53)=「給与支給総額」(L51～N51)÷「従業員数」(L49～N49)</t>
  </si>
  <si>
    <t>補助事業終了後3～5年の事業計画期間において、以下の要件をいずれも満たしているか。</t>
  </si>
  <si>
    <t>(1)</t>
  </si>
  <si>
    <t>「賃上げ要件」の一人当たり給与支給総額基準値に加え、</t>
  </si>
  <si>
    <t>(2)</t>
  </si>
  <si>
    <t>「事業場内最賃水準要件」の事業場内最低賃金基準値に加え、更に＋20円(合計で＋50円以上)以上増加させること</t>
  </si>
  <si>
    <t>事業計画期間中において、毎年、事業場内最低賃金(本補助事業を実施する事業場内で最も低い賃金)が</t>
  </si>
  <si>
    <t>補助事業実施場所都道府県における地域別最低賃金よりも50円以上高い水準であることが必要です。</t>
  </si>
  <si>
    <t>応募申請時点での確認は行いません。</t>
  </si>
  <si>
    <t>➐</t>
  </si>
  <si>
    <t>シート右上にある「提出可否」(Q8)が"OK"になっていることを確認してください。</t>
  </si>
  <si>
    <t>「事業計画期間」、「賃上げ特例要件適用有無」が選択されているか</t>
  </si>
  <si>
    <t>各種補助対象要件を満たしているか</t>
  </si>
  <si>
    <t>必要な項目がすべて入力されているか</t>
  </si>
  <si>
    <t>事業計画年数に応じた値のみが入力されているか(例：「3年間」計画で「4年度目」・「5年度目」の列に値が入っている→NG)</t>
  </si>
  <si>
    <t>正の値が入るべき項目に負の値が入力されていないか</t>
  </si>
  <si>
    <t>金額項目の桁が合っているか</t>
  </si>
  <si>
    <t>金額項目に小数が入力されていないか</t>
  </si>
  <si>
    <t>③ 電子申請システムへの添付</t>
  </si>
  <si>
    <t>電子申請システムの応募申請画面の「7.財務情報／収益計画」に本ファイルをアップロードしてください。</t>
  </si>
  <si>
    <t>金額(円)</t>
  </si>
  <si>
    <t>形式チェック</t>
  </si>
  <si>
    <t>必須チェック</t>
  </si>
  <si>
    <t>数値チェック</t>
  </si>
  <si>
    <t>不要箇所チェック</t>
  </si>
  <si>
    <t>科目</t>
  </si>
  <si>
    <t>直近の事業年度</t>
  </si>
  <si>
    <t>補助対象事業枠</t>
  </si>
  <si>
    <t>革新的新製品・サービス枠</t>
  </si>
  <si>
    <t>資産の部</t>
  </si>
  <si>
    <t>負債の部</t>
  </si>
  <si>
    <t>決算書等の提出可能期数</t>
  </si>
  <si>
    <t>3期分</t>
  </si>
  <si>
    <t>流動資産</t>
  </si>
  <si>
    <t>流動負債</t>
  </si>
  <si>
    <t>12か月</t>
  </si>
  <si>
    <t>現金及び預金</t>
  </si>
  <si>
    <t>買掛金</t>
  </si>
  <si>
    <t>提出可否</t>
  </si>
  <si>
    <t>売掛金</t>
  </si>
  <si>
    <t>短期借入金</t>
  </si>
  <si>
    <t>棚卸資産</t>
  </si>
  <si>
    <t>1年以内返済長期借入金</t>
  </si>
  <si>
    <t>その他の流動資産</t>
  </si>
  <si>
    <t>その他の流動負債</t>
  </si>
  <si>
    <t>固定資産</t>
  </si>
  <si>
    <t>固定負債</t>
  </si>
  <si>
    <t>有形固定資産</t>
  </si>
  <si>
    <t>うち 長期借入金</t>
  </si>
  <si>
    <t>うち 建物及び構築物</t>
  </si>
  <si>
    <t>うち 社債</t>
  </si>
  <si>
    <t>うち 機械装置等</t>
  </si>
  <si>
    <t>その他(流動負債、固定負債を除くその他の負債)</t>
  </si>
  <si>
    <t>うち 土地</t>
  </si>
  <si>
    <t>負債の総合計</t>
  </si>
  <si>
    <t>無形固定資産</t>
  </si>
  <si>
    <t>純資産の部</t>
  </si>
  <si>
    <t>うち ソフトウェア</t>
  </si>
  <si>
    <t>株主資本</t>
  </si>
  <si>
    <t>その他の固定資産</t>
  </si>
  <si>
    <t>うち 資本金</t>
  </si>
  <si>
    <t>その他(流動資産、固定資産を除くその他資産)</t>
  </si>
  <si>
    <t>うち 利益剰余金</t>
  </si>
  <si>
    <t>その他(株主資本を除く純資産)</t>
  </si>
  <si>
    <t>純資産の総合計</t>
  </si>
  <si>
    <t>資産の総合計</t>
  </si>
  <si>
    <t>負債・純資産の総合計</t>
  </si>
  <si>
    <t>*1</t>
  </si>
  <si>
    <t>受取手形には、割引手形を含めた金額を入力してください。</t>
  </si>
  <si>
    <t>*2</t>
  </si>
  <si>
    <t>支払手形には、設備支払手形は含めません。</t>
  </si>
  <si>
    <t>補助事業終了年度
(基準年度)</t>
  </si>
  <si>
    <t>1年度目</t>
  </si>
  <si>
    <t>2年度目</t>
  </si>
  <si>
    <t>3年度目</t>
  </si>
  <si>
    <t>4年度目</t>
  </si>
  <si>
    <t>5年度目</t>
  </si>
  <si>
    <t>形式
チェック</t>
  </si>
  <si>
    <t>必須
チェック</t>
  </si>
  <si>
    <t>不要箇所
チェック</t>
  </si>
  <si>
    <t>金額項目の単位：円</t>
  </si>
  <si>
    <t>売上高</t>
  </si>
  <si>
    <t>事業計画期間</t>
  </si>
  <si>
    <t>3年間</t>
  </si>
  <si>
    <t>既存事業の売上高</t>
  </si>
  <si>
    <t>賃上げ特例要件
適用有無</t>
  </si>
  <si>
    <t>適用しない</t>
  </si>
  <si>
    <t>補助事業の売上高</t>
  </si>
  <si>
    <t>売上原価</t>
  </si>
  <si>
    <t>うち 減価償却費</t>
  </si>
  <si>
    <t>既存事業の売上原価</t>
  </si>
  <si>
    <t>賃上げ要件</t>
  </si>
  <si>
    <t>うち 既存事業の減価償却費</t>
  </si>
  <si>
    <t>付加価値額要件</t>
  </si>
  <si>
    <t>補助事業の売上原価</t>
  </si>
  <si>
    <t>賃上げ特例要件</t>
  </si>
  <si>
    <t>うち 補助事業の減価償却費</t>
  </si>
  <si>
    <t>うち 補助事業の売上総利益</t>
  </si>
  <si>
    <t>販売費及び一般管理費</t>
  </si>
  <si>
    <t>うち 研究開発費</t>
  </si>
  <si>
    <t>うち 能力開発費</t>
  </si>
  <si>
    <t>既存事業の販売費及び一般管理費</t>
  </si>
  <si>
    <t>補助事業の販売費及び一般管理費</t>
  </si>
  <si>
    <t>既存事業の営業利益</t>
  </si>
  <si>
    <t>補助事業の営業利益</t>
  </si>
  <si>
    <t>営業外収益</t>
  </si>
  <si>
    <t>営業外費用</t>
  </si>
  <si>
    <t>特別利益</t>
  </si>
  <si>
    <t>特別損失</t>
  </si>
  <si>
    <t>法人税、事業税等</t>
  </si>
  <si>
    <t>既存事業の減価償却費</t>
  </si>
  <si>
    <t>補助事業の減価償却費</t>
  </si>
  <si>
    <t>役員報酬 (販売費及び一般管理費のうち)</t>
  </si>
  <si>
    <t>役員賞与 (販売費及び一般管理費のうち)</t>
  </si>
  <si>
    <t>「売上原価のうち 労務費」は、売上原価に含まれる労務費（福利厚生費や退職金等を含む）を記入してください。</t>
  </si>
  <si>
    <t>「売上原価のうち 労務費」に役員報酬が含まれる場合は、「販売費及び一般管理費のうち 人件費」に含めてください。</t>
  </si>
  <si>
    <t>「販売費及び一般管理費のうち 人件費」は、販売費及び一般管理費に含まれる役員給与、従業員給与、賞与及び賞与引当金繰入れ、福利厚生費、退職金及び退職給与引当金繰入れを記入してください。</t>
  </si>
  <si>
    <t>*3</t>
  </si>
  <si>
    <t>＜「従業員数」及び「従業員の給与支給総額」の考え方について＞</t>
  </si>
  <si>
    <t>・従業員数及び給与支給総額に含める「従業員(常勤)」には、パート、アルバイト、契約社員、非正規社員、出向者等も含まれます。</t>
  </si>
  <si>
    <t>・一方で、日々雇い入れられる者、2か月以内の期間を定めて使用される者、季節的業務に4か月以内の期間を定めて使用される者及び試用期間中の者は含まれません。</t>
  </si>
  <si>
    <t>※従業員数については、下記＜「一人当たり給与支給総額」の算出対象となる従業員の考え方＞も考慮して算出してください。</t>
  </si>
  <si>
    <t>※非課税経費については、税務上の取扱いをご確認ください。</t>
  </si>
  <si>
    <t>＜「一人当たり給与支給総額」の算出対象となる従業員の考え方＞</t>
  </si>
  <si>
    <t>・一人当たり給与支給総額の算出に含める従業員は、基準年度及びその算出対象となる各事業年度において、全月分の給与等の支給を受けた従業員とします。</t>
  </si>
  <si>
    <t>・中途採用や退職等で全月分の給与等の支給を受けていない従業員については、全月分の給与等の支給を受けていない事業年度に限り、算出の対象から除きます。</t>
  </si>
  <si>
    <t>・当該事業年度において、産前・産後休業、育児休業、介護休業等により時短勤務を行っている従業員は算出対象から除くことができます。</t>
  </si>
  <si>
    <t>・パートタイム従業員は、正社員の就業時間に換算して人数を算出してください。</t>
  </si>
  <si>
    <t>・昇給、減給、残業時間等の増減により給与額が変動する従業員も算出対象となりますので、将来計画を作成する際はこれらの要因も考慮してください。</t>
  </si>
  <si>
    <t>*4</t>
  </si>
  <si>
    <t>従業員数(正社員)には、パート及び派遣及び契約社員は含まれません。従業員兼役員は含まれます。</t>
  </si>
  <si>
    <t>*5</t>
  </si>
  <si>
    <t>補助事業に係る従業員の給与支給総額は、任意の入力項目です。</t>
  </si>
  <si>
    <t>*6</t>
  </si>
  <si>
    <t>3～5年の事業計画上の目標値となり、これを超える事業に取り組む必要があります。</t>
  </si>
  <si>
    <t>*7</t>
  </si>
  <si>
    <t>キャッシュフロー計算書を作成している場合は、「有形・無形固定資産の取得による支出」を入力してください。作成していない場合は分かる範囲で入力してください。</t>
  </si>
  <si>
    <t>可能な範囲で基準年度から事業計画期間最終年度までの計画値も入力してください。</t>
  </si>
  <si>
    <t>*8</t>
  </si>
  <si>
    <t>当該年度に新たに計上した設備投資額を入力してください。</t>
  </si>
  <si>
    <t>建物、構築物、機械装置、土地、建設仮勘定、建物及び付属設備、構築物、機械及び装置、搬送設備及びその他の付属設備、船舶及び水上運搬具、鉄道車両、自動車その他の陸上運搬具、</t>
  </si>
  <si>
    <t>工具、器具及び備品（耐用年数が１年以上のものに限る。）、土地、建設仮勘定、その他の有形資産で流動資産又は投資たる資産に属しないものの額。修繕、増築、改造、購入手数料の費用の額を指します。</t>
  </si>
  <si>
    <t>詳細は下記のURLを参考ください。</t>
  </si>
  <si>
    <t>参考：有形固定資産｜調査項目情報｜政府統計の総合窓口(e-stat.go.jp)(https://www.e-stat.go.jp/surveyitems/items/386030127)</t>
  </si>
  <si>
    <t>*9</t>
  </si>
  <si>
    <t>当該年度に新たに計上した無形固定資産投資額を入力してください。</t>
  </si>
  <si>
    <t>無形固定資産投資額に金融資産は該当されないため、無形固定投資額には含めずに記載してください。</t>
  </si>
  <si>
    <t>参考：無形固定資産｜定義単位項目情報｜政府統計の総合窓口(e-stat.go.jp)(https://www.e-stat.go.jp/surveyitems/definitions/42841)</t>
  </si>
  <si>
    <t>*10</t>
  </si>
  <si>
    <t>自社の研究開発のために、自社において使用した研究開発費の額を指します。</t>
  </si>
  <si>
    <t>参考：自社研究開発費｜調査項目情報｜政府統計の総合窓口(e-stat.go.jp)(https://www.e-stat.go.jp/surveyitems/items/386010197)</t>
  </si>
  <si>
    <t>*11</t>
  </si>
  <si>
    <t>正社員・正職員、契約社員、パートタイム従業者、アルバイト、その他対価を受け取ってその事業に従事するものの能力を開発するためにかかった額を指します。</t>
  </si>
  <si>
    <t>参考：能力開発費｜調査項目情報｜政府統計の総合窓口(e-stat.go.jp)(https://www.e-stat.go.jp/surveyitems/items/386030248)</t>
  </si>
  <si>
    <t>直近の事業年度の
決算期間の月数</t>
  </si>
  <si>
    <t>直近の事業年度の
2期前</t>
  </si>
  <si>
    <t>直近の事業年度の
1期前</t>
  </si>
  <si>
    <t>直近の
事業年度</t>
  </si>
  <si>
    <t>申請時の
事業年度</t>
  </si>
  <si>
    <t>基準年度</t>
  </si>
  <si>
    <t>賃上げ・地域別最低賃金引上げ
特例要件適用有無</t>
  </si>
  <si>
    <t>事業計画年数</t>
  </si>
  <si>
    <t>適用する</t>
  </si>
  <si>
    <t>新事業進出枠</t>
  </si>
  <si>
    <t>2期分</t>
  </si>
  <si>
    <t>11か月</t>
  </si>
  <si>
    <t>4年間</t>
  </si>
  <si>
    <t>グローバル枠</t>
  </si>
  <si>
    <t>1期分</t>
  </si>
  <si>
    <t>10か月</t>
  </si>
  <si>
    <t>5年間</t>
  </si>
  <si>
    <t>0期分</t>
  </si>
  <si>
    <t>9か月</t>
  </si>
  <si>
    <t>8か月</t>
  </si>
  <si>
    <t>7か月</t>
  </si>
  <si>
    <t>6か月</t>
  </si>
  <si>
    <t>5か月</t>
  </si>
  <si>
    <t>4か月</t>
  </si>
  <si>
    <t>3か月</t>
  </si>
  <si>
    <t>2か月</t>
  </si>
  <si>
    <t>1か月</t>
  </si>
  <si>
    <t>ItemId</t>
  </si>
  <si>
    <t>ItemName</t>
  </si>
  <si>
    <t>Value</t>
  </si>
  <si>
    <t>ItemType</t>
  </si>
  <si>
    <t>メンテナンス用1</t>
  </si>
  <si>
    <t>メンテナンス用2</t>
  </si>
  <si>
    <t>財務情報／収益計画</t>
  </si>
  <si>
    <t>ob_02934</t>
  </si>
  <si>
    <t>非表示</t>
  </si>
  <si>
    <t>400</t>
  </si>
  <si>
    <t>Label</t>
  </si>
  <si>
    <t>ob_02935</t>
  </si>
  <si>
    <t>ob_02936</t>
  </si>
  <si>
    <t>ob_02937</t>
  </si>
  <si>
    <t>ob_02938</t>
  </si>
  <si>
    <t>　現金及び預金</t>
  </si>
  <si>
    <t>ob_02939</t>
  </si>
  <si>
    <t>　受取手形*1</t>
  </si>
  <si>
    <t>ob_02940</t>
  </si>
  <si>
    <t>　売掛金</t>
  </si>
  <si>
    <t>ob_02941</t>
  </si>
  <si>
    <t>　棚卸資産</t>
  </si>
  <si>
    <t>ob_02942</t>
  </si>
  <si>
    <t>　その他の流動資産</t>
  </si>
  <si>
    <t>ob_02943</t>
  </si>
  <si>
    <t>ob_02944</t>
  </si>
  <si>
    <t>　有形固定資産</t>
  </si>
  <si>
    <t>ob_02945</t>
  </si>
  <si>
    <t>　　うち 建物及び構築物</t>
  </si>
  <si>
    <t>ob_02946</t>
  </si>
  <si>
    <t>　　うち 機械装置等</t>
  </si>
  <si>
    <t>ob_02947</t>
  </si>
  <si>
    <t>　　うち 土地</t>
  </si>
  <si>
    <t>ob_02948</t>
  </si>
  <si>
    <t>　無形固定資産</t>
  </si>
  <si>
    <t>ob_02949</t>
  </si>
  <si>
    <t>　　うち ソフトウェア</t>
  </si>
  <si>
    <t>ob_02950</t>
  </si>
  <si>
    <t>　その他の固定資産</t>
  </si>
  <si>
    <t>ob_02951</t>
  </si>
  <si>
    <t>ob_02952</t>
  </si>
  <si>
    <t>ob_02953</t>
  </si>
  <si>
    <t>ob_02954</t>
  </si>
  <si>
    <t>ob_02955</t>
  </si>
  <si>
    <t>ob_02956</t>
  </si>
  <si>
    <t>ob_02957</t>
  </si>
  <si>
    <t>ob_02958</t>
  </si>
  <si>
    <t>2期前_流動資産</t>
  </si>
  <si>
    <t>Text</t>
  </si>
  <si>
    <t>ob_02959</t>
  </si>
  <si>
    <t>2期前_現金及び預金</t>
  </si>
  <si>
    <t>ob_02960</t>
  </si>
  <si>
    <t>2期前_受取手形</t>
  </si>
  <si>
    <t>ob_02961</t>
  </si>
  <si>
    <t>2期前_売掛金</t>
  </si>
  <si>
    <t>ob_02962</t>
  </si>
  <si>
    <t>2期前_棚卸資産</t>
  </si>
  <si>
    <t>ob_02963</t>
  </si>
  <si>
    <t>2期前_その他の流動資産</t>
  </si>
  <si>
    <t>ob_02964</t>
  </si>
  <si>
    <t>2期前_固定資産</t>
  </si>
  <si>
    <t>ob_02965</t>
  </si>
  <si>
    <t>2期前_有形固定資産</t>
  </si>
  <si>
    <t>ob_02966</t>
  </si>
  <si>
    <t>2期前_うち 建物及び構築物</t>
  </si>
  <si>
    <t>ob_02967</t>
  </si>
  <si>
    <t>2期前_うち 機械装置等</t>
  </si>
  <si>
    <t>ob_02968</t>
  </si>
  <si>
    <t>2期前_うち 土地</t>
  </si>
  <si>
    <t>ob_02969</t>
  </si>
  <si>
    <t>2期前_無形固定資産</t>
  </si>
  <si>
    <t>ob_02970</t>
  </si>
  <si>
    <t>2期前_その他の固定資産</t>
  </si>
  <si>
    <t>ob_02971</t>
  </si>
  <si>
    <t>ob_02972</t>
  </si>
  <si>
    <t>2期前_その他(流動資産、固定資産を除くその他資産)</t>
  </si>
  <si>
    <t>ob_02973</t>
  </si>
  <si>
    <t>ob_02974</t>
  </si>
  <si>
    <t>ob_02975</t>
  </si>
  <si>
    <t>2期前_資産の総合計</t>
  </si>
  <si>
    <t>ob_02976</t>
  </si>
  <si>
    <t>ob_02977</t>
  </si>
  <si>
    <t>ob_02978</t>
  </si>
  <si>
    <t>ob_02979</t>
  </si>
  <si>
    <t>1期前_流動資産</t>
  </si>
  <si>
    <t>ob_02980</t>
  </si>
  <si>
    <t>1期前_現金及び預金</t>
  </si>
  <si>
    <t>ob_02981</t>
  </si>
  <si>
    <t>1期前_受取手形</t>
  </si>
  <si>
    <t>ob_02982</t>
  </si>
  <si>
    <t>1期前_売掛金</t>
  </si>
  <si>
    <t>ob_02983</t>
  </si>
  <si>
    <t>1期前_棚卸資産</t>
  </si>
  <si>
    <t>ob_02984</t>
  </si>
  <si>
    <t>1期前_その他の流動資産</t>
  </si>
  <si>
    <t>ob_02985</t>
  </si>
  <si>
    <t>1期前_固定資産</t>
  </si>
  <si>
    <t>ob_02986</t>
  </si>
  <si>
    <t>1期前_有形固定資産</t>
  </si>
  <si>
    <t>ob_02987</t>
  </si>
  <si>
    <t>1期前_うち 建物及び構築物</t>
  </si>
  <si>
    <t>ob_02988</t>
  </si>
  <si>
    <t>1期前_うち 機械装置等</t>
  </si>
  <si>
    <t>ob_02989</t>
  </si>
  <si>
    <t>1期前_うち 土地</t>
  </si>
  <si>
    <t>ob_02990</t>
  </si>
  <si>
    <t>1期前_無形固定資産</t>
  </si>
  <si>
    <t>ob_02991</t>
  </si>
  <si>
    <t>1期前_その他の固定資産</t>
  </si>
  <si>
    <t>ob_02992</t>
  </si>
  <si>
    <t>ob_02993</t>
  </si>
  <si>
    <t>1期前_その他(流動資産、固定資産を除くその他資産)</t>
  </si>
  <si>
    <t>ob_02994</t>
  </si>
  <si>
    <t>ob_02995</t>
  </si>
  <si>
    <t>ob_02996</t>
  </si>
  <si>
    <t>1期前_資産の総合計</t>
  </si>
  <si>
    <t>ob_02997</t>
  </si>
  <si>
    <t>ob_02998</t>
  </si>
  <si>
    <t>ob_02999</t>
  </si>
  <si>
    <t>ob_03000</t>
  </si>
  <si>
    <t>直近_流動資産</t>
  </si>
  <si>
    <t>ob_03001</t>
  </si>
  <si>
    <t>直近_現金及び預金</t>
  </si>
  <si>
    <t>ob_03002</t>
  </si>
  <si>
    <t>直近_受取手形</t>
  </si>
  <si>
    <t>ob_03003</t>
  </si>
  <si>
    <t>直近_売掛金</t>
  </si>
  <si>
    <t>ob_03004</t>
  </si>
  <si>
    <t>直近_棚卸資産</t>
  </si>
  <si>
    <t>ob_03005</t>
  </si>
  <si>
    <t>直近_その他の流動資産</t>
  </si>
  <si>
    <t>ob_03006</t>
  </si>
  <si>
    <t>直近_固定資産</t>
  </si>
  <si>
    <t>ob_03007</t>
  </si>
  <si>
    <t>直近_有形固定資産</t>
  </si>
  <si>
    <t>ob_03008</t>
  </si>
  <si>
    <t>直近_うち 建物及び構築物</t>
  </si>
  <si>
    <t>ob_03009</t>
  </si>
  <si>
    <t>直近_うち 機械装置等</t>
  </si>
  <si>
    <t>ob_03010</t>
  </si>
  <si>
    <t>直近_うち 土地</t>
  </si>
  <si>
    <t>ob_03011</t>
  </si>
  <si>
    <t>直近_無形固定資産</t>
  </si>
  <si>
    <t>ob_03012</t>
  </si>
  <si>
    <t>直近_その他の固定資産</t>
  </si>
  <si>
    <t>ob_03013</t>
  </si>
  <si>
    <t>ob_03014</t>
  </si>
  <si>
    <t>直近_その他(流動資産、固定資産を除くその他資産)</t>
  </si>
  <si>
    <t>ob_03015</t>
  </si>
  <si>
    <t>ob_03016</t>
  </si>
  <si>
    <t>ob_03017</t>
  </si>
  <si>
    <t>直近_資産の総合計</t>
  </si>
  <si>
    <t>ob_03018</t>
  </si>
  <si>
    <t>ob_03019</t>
  </si>
  <si>
    <t>ob_03020</t>
  </si>
  <si>
    <t>ob_03021</t>
  </si>
  <si>
    <t>ob_03022</t>
  </si>
  <si>
    <t>　支払手形</t>
  </si>
  <si>
    <t>ob_03023</t>
  </si>
  <si>
    <t>　買掛金</t>
  </si>
  <si>
    <t>ob_03024</t>
  </si>
  <si>
    <t>　短期借入金</t>
  </si>
  <si>
    <t>ob_03025</t>
  </si>
  <si>
    <t>　1年以内返済長期借入金</t>
  </si>
  <si>
    <t>ob_03026</t>
  </si>
  <si>
    <t>　その他の流動負債</t>
  </si>
  <si>
    <t>ob_03027</t>
  </si>
  <si>
    <t>ob_03028</t>
  </si>
  <si>
    <t>　うち 長期借入金</t>
  </si>
  <si>
    <t>ob_03029</t>
  </si>
  <si>
    <t>　うち 社債</t>
  </si>
  <si>
    <t>ob_03030</t>
  </si>
  <si>
    <t>ob_03031</t>
  </si>
  <si>
    <t>ob_03032</t>
  </si>
  <si>
    <t>ob_03033</t>
  </si>
  <si>
    <t>ob_03034</t>
  </si>
  <si>
    <t>　うち 資本金</t>
  </si>
  <si>
    <t>ob_03035</t>
  </si>
  <si>
    <t>利益剰余金</t>
  </si>
  <si>
    <t>ob_03036</t>
  </si>
  <si>
    <t>その他(株主資本、利益剰余金を除くその他の純資産)</t>
  </si>
  <si>
    <t>ob_03037</t>
  </si>
  <si>
    <t>ob_03038</t>
  </si>
  <si>
    <t>ob_03039</t>
  </si>
  <si>
    <t>ob_03040</t>
  </si>
  <si>
    <t>ob_03041</t>
  </si>
  <si>
    <t>ob_03042</t>
  </si>
  <si>
    <t>2期前_流動負債</t>
  </si>
  <si>
    <t>ob_03043</t>
  </si>
  <si>
    <t>2期前_支払手形</t>
  </si>
  <si>
    <t>ob_03044</t>
  </si>
  <si>
    <t>2期前_買掛金</t>
  </si>
  <si>
    <t>ob_03045</t>
  </si>
  <si>
    <t>2期前_短期借入金</t>
  </si>
  <si>
    <t>ob_03046</t>
  </si>
  <si>
    <t>2期前_1年以内返済長期借入金</t>
  </si>
  <si>
    <t>ob_03047</t>
  </si>
  <si>
    <t>2期前_その他の流動負債</t>
  </si>
  <si>
    <t>ob_03048</t>
  </si>
  <si>
    <t>2期前_固定負債</t>
  </si>
  <si>
    <t>ob_03049</t>
  </si>
  <si>
    <t>2期前_うち 長期借入金</t>
  </si>
  <si>
    <t>ob_03050</t>
  </si>
  <si>
    <t>2期前_うち 社債</t>
  </si>
  <si>
    <t>ob_03051</t>
  </si>
  <si>
    <t>2期前_その他(流動負債、固定負債を除くその他の負債)</t>
  </si>
  <si>
    <t>ob_03052</t>
  </si>
  <si>
    <t>2期前_負債の総合計</t>
  </si>
  <si>
    <t>ob_03053</t>
  </si>
  <si>
    <t>ob_03054</t>
  </si>
  <si>
    <t>2期前_株主資本</t>
  </si>
  <si>
    <t>ob_03055</t>
  </si>
  <si>
    <t>2期前_うち 資本金</t>
  </si>
  <si>
    <t>ob_03056</t>
  </si>
  <si>
    <t>2期前_利益剰余金</t>
  </si>
  <si>
    <t>ob_03057</t>
  </si>
  <si>
    <t>2期前_その他(株主資本、利益剰余金を除くその他の純資産)</t>
  </si>
  <si>
    <t>ob_03058</t>
  </si>
  <si>
    <t>2期前_純資産の総合計</t>
  </si>
  <si>
    <t>ob_03059</t>
  </si>
  <si>
    <t>2期前_負債・純資産の総合計</t>
  </si>
  <si>
    <t>ob_03060</t>
  </si>
  <si>
    <t>ob_03061</t>
  </si>
  <si>
    <t>ob_03062</t>
  </si>
  <si>
    <t>ob_03063</t>
  </si>
  <si>
    <t>1期前_流動負債</t>
  </si>
  <si>
    <t>ob_03064</t>
  </si>
  <si>
    <t>1期前_支払手形</t>
  </si>
  <si>
    <t>ob_03065</t>
  </si>
  <si>
    <t>1期前_買掛金</t>
  </si>
  <si>
    <t>ob_03066</t>
  </si>
  <si>
    <t>1期前_短期借入金</t>
  </si>
  <si>
    <t>ob_03067</t>
  </si>
  <si>
    <t>1期前_1年以内返済長期借入金</t>
  </si>
  <si>
    <t>ob_03068</t>
  </si>
  <si>
    <t>1期前_その他の流動負債</t>
  </si>
  <si>
    <t>ob_03069</t>
  </si>
  <si>
    <t>1期前_固定負債</t>
  </si>
  <si>
    <t>ob_03070</t>
  </si>
  <si>
    <t>1期前_うち 長期借入金</t>
  </si>
  <si>
    <t>ob_03071</t>
  </si>
  <si>
    <t>1期前_うち 社債</t>
  </si>
  <si>
    <t>ob_03072</t>
  </si>
  <si>
    <t>1期前_その他(流動負債、固定負債を除くその他の負債)</t>
  </si>
  <si>
    <t>ob_03073</t>
  </si>
  <si>
    <t>1期前_負債の総合計</t>
  </si>
  <si>
    <t>ob_03074</t>
  </si>
  <si>
    <t>ob_03075</t>
  </si>
  <si>
    <t>1期前_株主資本</t>
  </si>
  <si>
    <t>ob_03076</t>
  </si>
  <si>
    <t>1期前_うち 資本金</t>
  </si>
  <si>
    <t>ob_03077</t>
  </si>
  <si>
    <t>1期前_利益剰余金</t>
  </si>
  <si>
    <t>ob_03078</t>
  </si>
  <si>
    <t>1期前_その他(株主資本、利益剰余金を除くその他の純資産)</t>
  </si>
  <si>
    <t>ob_03079</t>
  </si>
  <si>
    <t>1期前_純資産の総合計</t>
  </si>
  <si>
    <t>ob_03080</t>
  </si>
  <si>
    <t>1期前_負債・純資産の総合計</t>
  </si>
  <si>
    <t>ob_03081</t>
  </si>
  <si>
    <t>ob_03082</t>
  </si>
  <si>
    <t>ob_03083</t>
  </si>
  <si>
    <t>ob_03084</t>
  </si>
  <si>
    <t>直近_流動負債</t>
  </si>
  <si>
    <t>ob_03085</t>
  </si>
  <si>
    <t>直近_支払手形</t>
  </si>
  <si>
    <t>ob_03086</t>
  </si>
  <si>
    <t>直近_買掛金</t>
  </si>
  <si>
    <t>ob_03087</t>
  </si>
  <si>
    <t>直近_短期借入金</t>
  </si>
  <si>
    <t>ob_03088</t>
  </si>
  <si>
    <t>直近_1年以内返済長期借入金</t>
  </si>
  <si>
    <t>ob_03089</t>
  </si>
  <si>
    <t>直近_その他の流動負債</t>
  </si>
  <si>
    <t>ob_03090</t>
  </si>
  <si>
    <t>直近_固定負債</t>
  </si>
  <si>
    <t>ob_03091</t>
  </si>
  <si>
    <t>直近_うち 長期借入金</t>
  </si>
  <si>
    <t>ob_03092</t>
  </si>
  <si>
    <t>直近_うち 社債</t>
  </si>
  <si>
    <t>ob_03093</t>
  </si>
  <si>
    <t>直近_その他(流動負債、固定負債を除くその他の負債)</t>
  </si>
  <si>
    <t>ob_03094</t>
  </si>
  <si>
    <t>直近_負債の総合計</t>
  </si>
  <si>
    <t>ob_03095</t>
  </si>
  <si>
    <t>ob_03096</t>
  </si>
  <si>
    <t>直近_株主資本</t>
  </si>
  <si>
    <t>ob_03097</t>
  </si>
  <si>
    <t>直近_うち 資本金</t>
  </si>
  <si>
    <t>ob_03098</t>
  </si>
  <si>
    <t>直近_利益剰余金</t>
  </si>
  <si>
    <t>ob_03099</t>
  </si>
  <si>
    <t>直近_その他(株主資本、利益剰余金を除くその他の純資産)</t>
  </si>
  <si>
    <t>ob_03100</t>
  </si>
  <si>
    <t>直近_純資産の総合計</t>
  </si>
  <si>
    <t>ob_03101</t>
  </si>
  <si>
    <t>直近_負債・純資産の総合計</t>
  </si>
  <si>
    <t>ob_03103</t>
  </si>
  <si>
    <t>ob_03104</t>
  </si>
  <si>
    <t>ob_03105</t>
  </si>
  <si>
    <t>ob_03106</t>
  </si>
  <si>
    <t>ob_03107</t>
  </si>
  <si>
    <t>　既存事業の売上高</t>
  </si>
  <si>
    <t>ob_03108</t>
  </si>
  <si>
    <t>　補助事業の売上高</t>
  </si>
  <si>
    <t>ob_03109</t>
  </si>
  <si>
    <t>ob_03110</t>
  </si>
  <si>
    <t>ob_03111</t>
  </si>
  <si>
    <t>　うち 減価償却費</t>
  </si>
  <si>
    <t>ob_03112</t>
  </si>
  <si>
    <t>　既存事業の売上原価</t>
  </si>
  <si>
    <t>ob_03113</t>
  </si>
  <si>
    <t>　　うち 既存事業の減価償却費</t>
  </si>
  <si>
    <t>ob_03114</t>
  </si>
  <si>
    <t>　補助事業の売上原価</t>
  </si>
  <si>
    <t>ob_03115</t>
  </si>
  <si>
    <t>　　うち 補助事業の減価償却費</t>
  </si>
  <si>
    <t>ob_03116</t>
  </si>
  <si>
    <t>ob_03117</t>
  </si>
  <si>
    <t>　うち 補助事業の売上総利益</t>
  </si>
  <si>
    <t>ob_03118</t>
  </si>
  <si>
    <t>ob_03119</t>
  </si>
  <si>
    <t>ob_03120</t>
  </si>
  <si>
    <t>ob_03121</t>
  </si>
  <si>
    <t>　うち 研究開発費</t>
  </si>
  <si>
    <t>ob_03122</t>
  </si>
  <si>
    <t>　うち 能力開発費</t>
  </si>
  <si>
    <t>ob_03123</t>
  </si>
  <si>
    <t>　既存事業の販売費及び一般管理費</t>
  </si>
  <si>
    <t>ob_03124</t>
  </si>
  <si>
    <t>ob_03125</t>
  </si>
  <si>
    <t>　補助事業の販売費及び一般管理費</t>
  </si>
  <si>
    <t>ob_03126</t>
  </si>
  <si>
    <t>ob_03127</t>
  </si>
  <si>
    <t>営業利益 (売上総利益 - 販売費及び一般管理費)</t>
  </si>
  <si>
    <t>ob_03128</t>
  </si>
  <si>
    <t>　既存事業の営業利益</t>
  </si>
  <si>
    <t>ob_03129</t>
  </si>
  <si>
    <t>　補助事業の営業利益</t>
  </si>
  <si>
    <t>ob_03130</t>
  </si>
  <si>
    <t>ob_03131</t>
  </si>
  <si>
    <t>ob_03132</t>
  </si>
  <si>
    <t>経常利益 (営業利益 + 営業外収益 - 営業外費用)</t>
  </si>
  <si>
    <t>ob_03133</t>
  </si>
  <si>
    <t>ob_03134</t>
  </si>
  <si>
    <t>ob_03135</t>
  </si>
  <si>
    <t>税引前当期純利益 (経常利益 + 特別利益 - 特別損失)</t>
  </si>
  <si>
    <t>ob_03136</t>
  </si>
  <si>
    <t>ob_03137</t>
  </si>
  <si>
    <t>当期純利益 (税引前当期純利益 - 法人税、事業税等)</t>
  </si>
  <si>
    <t>ob_03138</t>
  </si>
  <si>
    <t>ob_03139</t>
  </si>
  <si>
    <t>ob_03140</t>
  </si>
  <si>
    <t>人件費 (売上原価の労務費 ＋ 販売費及び一般管理費の人件費)</t>
  </si>
  <si>
    <t>ob_03141</t>
  </si>
  <si>
    <t>減価償却費 (売上原価の減価償却費 + 販管費の減価償却費)</t>
  </si>
  <si>
    <t>ob_03142</t>
  </si>
  <si>
    <t>　既存事業の減価償却費</t>
  </si>
  <si>
    <t>ob_03143</t>
  </si>
  <si>
    <t>　補助事業の減価償却費</t>
  </si>
  <si>
    <t>ob_03144</t>
  </si>
  <si>
    <t>付加価値額 (営業利益＋人件費＋減価償却費)</t>
  </si>
  <si>
    <t>ob_03145</t>
  </si>
  <si>
    <t>ob_03146</t>
  </si>
  <si>
    <t>ob_03147</t>
  </si>
  <si>
    <t>ob_03148</t>
  </si>
  <si>
    <t>ob_03149</t>
  </si>
  <si>
    <t>ob_03150</t>
  </si>
  <si>
    <t>ob_03151</t>
  </si>
  <si>
    <t>ob_03152</t>
  </si>
  <si>
    <t>従業員の給与支給総額*3</t>
  </si>
  <si>
    <t>ob_03153</t>
  </si>
  <si>
    <t>ob_03154</t>
  </si>
  <si>
    <t>1人当たり給与支給総額 (従業員の給与支給総額 / 従業員数)</t>
  </si>
  <si>
    <t>ob_03155</t>
  </si>
  <si>
    <t>ob_03156</t>
  </si>
  <si>
    <t>ob_03157</t>
  </si>
  <si>
    <t>ob_03158</t>
  </si>
  <si>
    <t>設備投資額</t>
  </si>
  <si>
    <t>ob_03159</t>
  </si>
  <si>
    <t>無形固定資産投資額</t>
  </si>
  <si>
    <t>ob_03160</t>
  </si>
  <si>
    <t>研究開発費</t>
  </si>
  <si>
    <t>ob_03161</t>
  </si>
  <si>
    <t>能力開発費</t>
  </si>
  <si>
    <t>ob_03162</t>
  </si>
  <si>
    <t>直近の事業年度の2期前</t>
  </si>
  <si>
    <t>ob_03163</t>
  </si>
  <si>
    <t>直近の事業年度の2年度前</t>
  </si>
  <si>
    <t>ob_03164</t>
  </si>
  <si>
    <t>ob_03165</t>
  </si>
  <si>
    <t>直近の事業年度の
2期前-売上高</t>
  </si>
  <si>
    <t>ob_03166</t>
  </si>
  <si>
    <t>直近の事業年度の
2期前-　既存事業の売上高</t>
  </si>
  <si>
    <t>ob_03167</t>
  </si>
  <si>
    <t>ob_03168</t>
  </si>
  <si>
    <t>直近の事業年度の
2期前-売上原価</t>
  </si>
  <si>
    <t>ob_03169</t>
  </si>
  <si>
    <t>直近の事業年度の
2期前-　うち 労務費*1</t>
  </si>
  <si>
    <t>ob_03170</t>
  </si>
  <si>
    <t>直近の事業年度の
2期前-　うち 減価償却費</t>
  </si>
  <si>
    <t>ob_03171</t>
  </si>
  <si>
    <t>直近の事業年度の
2期前-　既存事業の売上原価</t>
  </si>
  <si>
    <t>ob_03172</t>
  </si>
  <si>
    <t>直近の事業年度の
2期前-　　うち 既存事業の減価償却費</t>
  </si>
  <si>
    <t>ob_03173</t>
  </si>
  <si>
    <t>ob_03174</t>
  </si>
  <si>
    <t>ob_03175</t>
  </si>
  <si>
    <t>直近の事業年度の
2期前-売上総利益 (売上高 - 売上原価)</t>
  </si>
  <si>
    <t>ob_03176</t>
  </si>
  <si>
    <t>ob_03177</t>
  </si>
  <si>
    <t>直近の事業年度の
2期前-販売費及び一般管理費</t>
  </si>
  <si>
    <t>ob_03178</t>
  </si>
  <si>
    <t>直近の事業年度の
2期前-　うち 人件費*2</t>
  </si>
  <si>
    <t>ob_03179</t>
  </si>
  <si>
    <t>ob_03180</t>
  </si>
  <si>
    <t>直近の事業年度の
2期前-　うち 研究開発費</t>
  </si>
  <si>
    <t>ob_03181</t>
  </si>
  <si>
    <t>直近の事業年度の
2期前-　うち 能力開発費</t>
  </si>
  <si>
    <t>ob_03182</t>
  </si>
  <si>
    <t>直近の事業年度の
2期前-　既存事業の販売費及び一般管理費</t>
  </si>
  <si>
    <t>ob_03183</t>
  </si>
  <si>
    <t>ob_03184</t>
  </si>
  <si>
    <t>ob_03185</t>
  </si>
  <si>
    <t>ob_03186</t>
  </si>
  <si>
    <t>直近の事業年度の
2期前-営業利益 (売上総利益 - 販売費及び一般管理費)</t>
  </si>
  <si>
    <t>ob_03187</t>
  </si>
  <si>
    <t>直近の事業年度の
2期前-　既存事業の営業利益</t>
  </si>
  <si>
    <t>ob_03188</t>
  </si>
  <si>
    <t>ob_03189</t>
  </si>
  <si>
    <t>直近の事業年度の
2期前-営業外収益</t>
  </si>
  <si>
    <t>ob_03190</t>
  </si>
  <si>
    <t>直近の事業年度の
2期前-営業外費用</t>
  </si>
  <si>
    <t>ob_03191</t>
  </si>
  <si>
    <t>直近の事業年度の
2期前-経常利益 (営業利益 + 営業外収益 - 営業外費用)</t>
  </si>
  <si>
    <t>ob_03192</t>
  </si>
  <si>
    <t>直近の事業年度の
2期前-特別利益</t>
  </si>
  <si>
    <t>ob_03193</t>
  </si>
  <si>
    <t>直近の事業年度の
2期前-特別損失</t>
  </si>
  <si>
    <t>ob_03194</t>
  </si>
  <si>
    <t>直近の事業年度の
2期前-税引前当期純利益 (経常利益 + 特別利益 - 特別損失)</t>
  </si>
  <si>
    <t>ob_03195</t>
  </si>
  <si>
    <t>直近の事業年度の
2期前-法人税、事業税等</t>
  </si>
  <si>
    <t>ob_03196</t>
  </si>
  <si>
    <t>直近の事業年度の
2期前-当期純利益 (税引前当期純利益 - 法人税、事業税等)</t>
  </si>
  <si>
    <t>ob_03197</t>
  </si>
  <si>
    <t>ob_03198</t>
  </si>
  <si>
    <t>ob_03199</t>
  </si>
  <si>
    <t>直近の事業年度の
2期前-人件費 (売上原価の労務費 ＋ 販売費及び一般管理費の人件費)</t>
  </si>
  <si>
    <t>ob_03200</t>
  </si>
  <si>
    <t>直近の事業年度の
2期前-減価償却費 (売上原価の減価償却費 + 販管費の減価償却費)</t>
  </si>
  <si>
    <t>ob_03201</t>
  </si>
  <si>
    <t>直近の事業年度の
2期前-　既存事業の減価償却費</t>
  </si>
  <si>
    <t>ob_03202</t>
  </si>
  <si>
    <t>ob_03203</t>
  </si>
  <si>
    <t>直近の事業年度の
2期前-付加価値額 (営業利益＋人件費＋減価償却費)</t>
  </si>
  <si>
    <t>ob_03204</t>
  </si>
  <si>
    <t>ob_03205</t>
  </si>
  <si>
    <t>ob_03206</t>
  </si>
  <si>
    <t>直近の事業年度の
2期前-役員数 (人)</t>
  </si>
  <si>
    <t>ob_03207</t>
  </si>
  <si>
    <t>直近の事業年度の
2期前-役員報酬 (販売費及び一般管理費のうち)</t>
  </si>
  <si>
    <t>ob_03208</t>
  </si>
  <si>
    <t>直近の事業年度の
2期前-役員賞与 (販売費及び一般管理費のうち)</t>
  </si>
  <si>
    <t>ob_03209</t>
  </si>
  <si>
    <t>直近の事業年度の
2期前-従業員数*3 (人)</t>
  </si>
  <si>
    <t>ob_03210</t>
  </si>
  <si>
    <t>直近の事業年度の
2期前-　うち 正社員数*4 (人)</t>
  </si>
  <si>
    <t>ob_03211</t>
  </si>
  <si>
    <t>直近の事業年度の
2期前-従業員の給与支給総額*3</t>
  </si>
  <si>
    <t>ob_03212</t>
  </si>
  <si>
    <t>ob_03213</t>
  </si>
  <si>
    <t>直近の事業年度の
2期前-1人当たり給与支給総額 (従業員の給与支給総額 / 従業員数)</t>
  </si>
  <si>
    <t>ob_03214</t>
  </si>
  <si>
    <t>ob_03215</t>
  </si>
  <si>
    <t>ob_03216</t>
  </si>
  <si>
    <t>直近の事業年度の
2期前-新規設備投資による支出*7</t>
  </si>
  <si>
    <t>ob_03217</t>
  </si>
  <si>
    <t>直近の事業年度の
2期前-設備投資額</t>
  </si>
  <si>
    <t>ob_03218</t>
  </si>
  <si>
    <t>直近の事業年度の
2期前-無形固定資産投資額</t>
  </si>
  <si>
    <t>ob_03219</t>
  </si>
  <si>
    <t>直近の事業年度の
2期前-研究開発費</t>
  </si>
  <si>
    <t>ob_03220</t>
  </si>
  <si>
    <t>直近の事業年度の
2期前-能力開発費</t>
  </si>
  <si>
    <t>ob_03221</t>
  </si>
  <si>
    <t>直近の事業年度の1期前</t>
  </si>
  <si>
    <t>ob_03222</t>
  </si>
  <si>
    <t>直近の事業年度の1年度前</t>
  </si>
  <si>
    <t>ob_03223</t>
  </si>
  <si>
    <t>ob_03224</t>
  </si>
  <si>
    <t>直近の事業年度の
1期前-売上高</t>
  </si>
  <si>
    <t>ob_03225</t>
  </si>
  <si>
    <t>直近の事業年度の
1期前-　既存事業の売上高</t>
  </si>
  <si>
    <t>ob_03226</t>
  </si>
  <si>
    <t>ob_03227</t>
  </si>
  <si>
    <t>直近の事業年度の
1期前-売上原価</t>
  </si>
  <si>
    <t>ob_03228</t>
  </si>
  <si>
    <t>直近の事業年度の
1期前-　うち 労務費*1</t>
  </si>
  <si>
    <t>ob_03229</t>
  </si>
  <si>
    <t>直近の事業年度の
1期前-　うち 減価償却費</t>
  </si>
  <si>
    <t>ob_03230</t>
  </si>
  <si>
    <t>直近の事業年度の
1期前-　既存事業の売上原価</t>
  </si>
  <si>
    <t>ob_03231</t>
  </si>
  <si>
    <t>直近の事業年度の
1期前-　　うち 既存事業の減価償却費</t>
  </si>
  <si>
    <t>ob_03232</t>
  </si>
  <si>
    <t>ob_03233</t>
  </si>
  <si>
    <t>ob_03234</t>
  </si>
  <si>
    <t>直近の事業年度の
1期前-売上総利益 (売上高 - 売上原価)</t>
  </si>
  <si>
    <t>ob_03235</t>
  </si>
  <si>
    <t>ob_03236</t>
  </si>
  <si>
    <t>直近の事業年度の
1期前-販売費及び一般管理費</t>
  </si>
  <si>
    <t>ob_03237</t>
  </si>
  <si>
    <t>直近の事業年度の
1期前-　うち 人件費*2</t>
  </si>
  <si>
    <t>ob_03238</t>
  </si>
  <si>
    <t>ob_03239</t>
  </si>
  <si>
    <t>直近の事業年度の
1期前-　うち 研究開発費</t>
  </si>
  <si>
    <t>ob_03240</t>
  </si>
  <si>
    <t>直近の事業年度の
1期前-　うち 能力開発費</t>
  </si>
  <si>
    <t>ob_03241</t>
  </si>
  <si>
    <t>直近の事業年度の
1期前-　既存事業の販売費及び一般管理費</t>
  </si>
  <si>
    <t>ob_03242</t>
  </si>
  <si>
    <t>ob_03243</t>
  </si>
  <si>
    <t>ob_03244</t>
  </si>
  <si>
    <t>ob_03245</t>
  </si>
  <si>
    <t>直近の事業年度の
1期前-営業利益 (売上総利益 - 販売費及び一般管理費)</t>
  </si>
  <si>
    <t>ob_03246</t>
  </si>
  <si>
    <t>直近の事業年度の
1期前-　既存事業の営業利益</t>
  </si>
  <si>
    <t>ob_03247</t>
  </si>
  <si>
    <t>ob_03248</t>
  </si>
  <si>
    <t>直近の事業年度の
1期前-営業外収益</t>
  </si>
  <si>
    <t>ob_03249</t>
  </si>
  <si>
    <t>直近の事業年度の
1期前-営業外費用</t>
  </si>
  <si>
    <t>ob_03250</t>
  </si>
  <si>
    <t>直近の事業年度の
1期前-経常利益 (営業利益 + 営業外収益 - 営業外費用)</t>
  </si>
  <si>
    <t>ob_03251</t>
  </si>
  <si>
    <t>直近の事業年度の
1期前-特別利益</t>
  </si>
  <si>
    <t>ob_03252</t>
  </si>
  <si>
    <t>直近の事業年度の
1期前-特別損失</t>
  </si>
  <si>
    <t>ob_03253</t>
  </si>
  <si>
    <t>直近の事業年度の
1期前-税引前当期純利益 (経常利益 + 特別利益 - 特別損失)</t>
  </si>
  <si>
    <t>ob_03254</t>
  </si>
  <si>
    <t>直近の事業年度の
1期前-法人税、事業税等</t>
  </si>
  <si>
    <t>ob_03255</t>
  </si>
  <si>
    <t>直近の事業年度の
1期前-当期純利益 (税引前当期純利益 - 法人税、事業税等)</t>
  </si>
  <si>
    <t>ob_03256</t>
  </si>
  <si>
    <t>ob_03257</t>
  </si>
  <si>
    <t>ob_03258</t>
  </si>
  <si>
    <t>直近の事業年度の
1期前-人件費 (売上原価の労務費 ＋ 販売費及び一般管理費の人件費)</t>
  </si>
  <si>
    <t>ob_03259</t>
  </si>
  <si>
    <t>直近の事業年度の
1期前-減価償却費 (売上原価の減価償却費 + 販管費の減価償却費)</t>
  </si>
  <si>
    <t>ob_03260</t>
  </si>
  <si>
    <t>直近の事業年度の
1期前-　既存事業の減価償却費</t>
  </si>
  <si>
    <t>ob_03261</t>
  </si>
  <si>
    <t>ob_03262</t>
  </si>
  <si>
    <t>直近の事業年度の
1期前-付加価値額 (営業利益＋人件費＋減価償却費)</t>
  </si>
  <si>
    <t>ob_03263</t>
  </si>
  <si>
    <t>ob_03264</t>
  </si>
  <si>
    <t>ob_03265</t>
  </si>
  <si>
    <t>直近の事業年度の
1期前-役員数 (人)</t>
  </si>
  <si>
    <t>ob_03266</t>
  </si>
  <si>
    <t>直近の事業年度の
1期前-役員報酬 (販売費及び一般管理費のうち)</t>
  </si>
  <si>
    <t>ob_03267</t>
  </si>
  <si>
    <t>直近の事業年度の
1期前-役員賞与 (販売費及び一般管理費のうち)</t>
  </si>
  <si>
    <t>ob_03268</t>
  </si>
  <si>
    <t>直近の事業年度の
1期前-従業員数*3 (人)</t>
  </si>
  <si>
    <t>ob_03269</t>
  </si>
  <si>
    <t>直近の事業年度の
1期前-　うち 正社員数*4 (人)</t>
  </si>
  <si>
    <t>ob_03270</t>
  </si>
  <si>
    <t>直近の事業年度の
1期前-従業員の給与支給総額*3</t>
  </si>
  <si>
    <t>ob_03271</t>
  </si>
  <si>
    <t>ob_03272</t>
  </si>
  <si>
    <t>直近の事業年度の
1期前-1人当たり給与支給総額 (従業員の給与支給総額 / 従業員数)</t>
  </si>
  <si>
    <t>ob_03273</t>
  </si>
  <si>
    <t>ob_03274</t>
  </si>
  <si>
    <t>ob_03275</t>
  </si>
  <si>
    <t>直近の事業年度の
1期前-新規設備投資による支出*7</t>
  </si>
  <si>
    <t>ob_03276</t>
  </si>
  <si>
    <t>直近の事業年度の
1期前-設備投資額</t>
  </si>
  <si>
    <t>ob_03277</t>
  </si>
  <si>
    <t>直近の事業年度の
1期前-無形固定資産投資額</t>
  </si>
  <si>
    <t>ob_03278</t>
  </si>
  <si>
    <t>直近の事業年度の
1期前-研究開発費</t>
  </si>
  <si>
    <t>ob_03279</t>
  </si>
  <si>
    <t>直近の事業年度の
1期前-能力開発費</t>
  </si>
  <si>
    <t>ob_03280</t>
  </si>
  <si>
    <t>ob_03281</t>
  </si>
  <si>
    <t>ob_03282</t>
  </si>
  <si>
    <t>ob_03283</t>
  </si>
  <si>
    <t>直近の事業年度-売上高</t>
  </si>
  <si>
    <t>ob_03284</t>
  </si>
  <si>
    <t>直近の事業年度-　既存事業の売上高</t>
  </si>
  <si>
    <t>ob_03285</t>
  </si>
  <si>
    <t>ob_03286</t>
  </si>
  <si>
    <t>直近の事業年度-売上原価</t>
  </si>
  <si>
    <t>ob_03287</t>
  </si>
  <si>
    <t>直近の事業年度-　うち 労務費*1</t>
  </si>
  <si>
    <t>ob_03288</t>
  </si>
  <si>
    <t>直近の事業年度-　うち 減価償却費</t>
  </si>
  <si>
    <t>ob_03289</t>
  </si>
  <si>
    <t>直近の事業年度-　既存事業の売上原価</t>
  </si>
  <si>
    <t>ob_03290</t>
  </si>
  <si>
    <t>直近の事業年度-　　うち 既存事業の減価償却費</t>
  </si>
  <si>
    <t>ob_03291</t>
  </si>
  <si>
    <t>ob_03292</t>
  </si>
  <si>
    <t>ob_03293</t>
  </si>
  <si>
    <t>直近の事業年度-売上総利益 (売上高 - 売上原価)</t>
  </si>
  <si>
    <t>ob_03294</t>
  </si>
  <si>
    <t>ob_03295</t>
  </si>
  <si>
    <t>直近の事業年度-販売費及び一般管理費</t>
  </si>
  <si>
    <t>ob_03296</t>
  </si>
  <si>
    <t>直近の事業年度-　うち 人件費*2</t>
  </si>
  <si>
    <t>ob_03297</t>
  </si>
  <si>
    <t>ob_03298</t>
  </si>
  <si>
    <t>直近の事業年度-　うち 研究開発費</t>
  </si>
  <si>
    <t>ob_03299</t>
  </si>
  <si>
    <t>直近の事業年度-　うち 能力開発費</t>
  </si>
  <si>
    <t>ob_03300</t>
  </si>
  <si>
    <t>直近の事業年度-　既存事業の販売費及び一般管理費</t>
  </si>
  <si>
    <t>ob_03301</t>
  </si>
  <si>
    <t>ob_03302</t>
  </si>
  <si>
    <t>ob_03303</t>
  </si>
  <si>
    <t>ob_03304</t>
  </si>
  <si>
    <t>直近の事業年度-営業利益 (売上総利益 - 販売費及び一般管理費)</t>
  </si>
  <si>
    <t>ob_03305</t>
  </si>
  <si>
    <t>直近の事業年度-　既存事業の営業利益</t>
  </si>
  <si>
    <t>ob_03306</t>
  </si>
  <si>
    <t>ob_03307</t>
  </si>
  <si>
    <t>直近の事業年度-営業外収益</t>
  </si>
  <si>
    <t>ob_03308</t>
  </si>
  <si>
    <t>直近の事業年度-営業外費用</t>
  </si>
  <si>
    <t>ob_03309</t>
  </si>
  <si>
    <t>直近の事業年度-経常利益 (営業利益 + 営業外収益 - 営業外費用)</t>
  </si>
  <si>
    <t>ob_03310</t>
  </si>
  <si>
    <t>直近の事業年度-特別利益</t>
  </si>
  <si>
    <t>ob_03311</t>
  </si>
  <si>
    <t>直近の事業年度-特別損失</t>
  </si>
  <si>
    <t>ob_03312</t>
  </si>
  <si>
    <t>直近の事業年度-税引前当期純利益 (経常利益 + 特別利益 - 特別損失)</t>
  </si>
  <si>
    <t>ob_03313</t>
  </si>
  <si>
    <t>直近の事業年度-法人税、事業税等</t>
  </si>
  <si>
    <t>ob_03314</t>
  </si>
  <si>
    <t>直近の事業年度-当期純利益 (税引前当期純利益 - 法人税、事業税等)</t>
  </si>
  <si>
    <t>ob_03315</t>
  </si>
  <si>
    <t>ob_03316</t>
  </si>
  <si>
    <t>ob_03317</t>
  </si>
  <si>
    <t>直近の事業年度-人件費 (売上原価の労務費 ＋ 販売費及び一般管理費の人件費)</t>
  </si>
  <si>
    <t>ob_03318</t>
  </si>
  <si>
    <t>直近の事業年度-減価償却費 (売上原価の減価償却費 + 販管費の減価償却費)</t>
  </si>
  <si>
    <t>ob_03319</t>
  </si>
  <si>
    <t>直近の事業年度-　既存事業の減価償却費</t>
  </si>
  <si>
    <t>ob_03320</t>
  </si>
  <si>
    <t>ob_03321</t>
  </si>
  <si>
    <t>直近の事業年度-付加価値額 (営業利益＋人件費＋減価償却費)</t>
  </si>
  <si>
    <t>ob_03322</t>
  </si>
  <si>
    <t>ob_03323</t>
  </si>
  <si>
    <t>ob_03324</t>
  </si>
  <si>
    <t>直近の事業年度-役員数 (人)</t>
  </si>
  <si>
    <t>ob_03325</t>
  </si>
  <si>
    <t>直近の事業年度-役員報酬 (販売費及び一般管理費のうち)</t>
  </si>
  <si>
    <t>ob_03326</t>
  </si>
  <si>
    <t>直近の事業年度-役員賞与 (販売費及び一般管理費のうち)</t>
  </si>
  <si>
    <t>ob_03327</t>
  </si>
  <si>
    <t>直近の事業年度-従業員数*3 (人)</t>
  </si>
  <si>
    <t>ob_03328</t>
  </si>
  <si>
    <t>直近の事業年度-　うち 正社員数*4 (人)</t>
  </si>
  <si>
    <t>ob_03329</t>
  </si>
  <si>
    <t>直近の事業年度-従業員の給与支給総額*3</t>
  </si>
  <si>
    <t>ob_03330</t>
  </si>
  <si>
    <t>ob_03331</t>
  </si>
  <si>
    <t>直近の事業年度-1人当たり給与支給総額 (従業員の給与支給総額 / 従業員数)</t>
  </si>
  <si>
    <t>ob_03332</t>
  </si>
  <si>
    <t>ob_03333</t>
  </si>
  <si>
    <t>ob_03334</t>
  </si>
  <si>
    <t>直近の事業年度-新規設備投資による支出*7</t>
  </si>
  <si>
    <t>ob_03335</t>
  </si>
  <si>
    <t>直近の事業年度-設備投資額</t>
  </si>
  <si>
    <t>ob_03336</t>
  </si>
  <si>
    <t>直近の事業年度-無形固定資産投資額</t>
  </si>
  <si>
    <t>ob_03337</t>
  </si>
  <si>
    <t>直近の事業年度-研究開発費</t>
  </si>
  <si>
    <t>ob_03338</t>
  </si>
  <si>
    <t>直近の事業年度-能力開発費</t>
  </si>
  <si>
    <t>ob_03339</t>
  </si>
  <si>
    <t>ob_03340</t>
  </si>
  <si>
    <t>補助事業終了年度(基準年度)</t>
  </si>
  <si>
    <t>ob_03341</t>
  </si>
  <si>
    <t>ob_03342</t>
  </si>
  <si>
    <t>申請時の事業年度-売上高</t>
  </si>
  <si>
    <t>ob_03343</t>
  </si>
  <si>
    <t>申請時の事業年度-　既存事業の売上高</t>
  </si>
  <si>
    <t>ob_03344</t>
  </si>
  <si>
    <t>ob_03345</t>
  </si>
  <si>
    <t>申請時の事業年度-売上原価</t>
  </si>
  <si>
    <t>ob_03346</t>
  </si>
  <si>
    <t>申請時の事業年度-　うち 労務費*1</t>
  </si>
  <si>
    <t>ob_03347</t>
  </si>
  <si>
    <t>申請時の事業年度-　うち 減価償却費</t>
  </si>
  <si>
    <t>ob_03348</t>
  </si>
  <si>
    <t>申請時の事業年度-　既存事業の売上原価</t>
  </si>
  <si>
    <t>ob_03349</t>
  </si>
  <si>
    <t>申請時の事業年度-　　うち 既存事業の減価償却費</t>
  </si>
  <si>
    <t>ob_03350</t>
  </si>
  <si>
    <t>ob_03351</t>
  </si>
  <si>
    <t>ob_03352</t>
  </si>
  <si>
    <t>申請時の事業年度-売上総利益 (売上高 - 売上原価)</t>
  </si>
  <si>
    <t>ob_03353</t>
  </si>
  <si>
    <t>ob_03354</t>
  </si>
  <si>
    <t>申請時の事業年度-販売費及び一般管理費</t>
  </si>
  <si>
    <t>ob_03355</t>
  </si>
  <si>
    <t>申請時の事業年度-　うち 人件費*2</t>
  </si>
  <si>
    <t>ob_03356</t>
  </si>
  <si>
    <t>ob_03357</t>
  </si>
  <si>
    <t>申請時の事業年度-　うち 研究開発費</t>
  </si>
  <si>
    <t>ob_03358</t>
  </si>
  <si>
    <t>ob_03359</t>
  </si>
  <si>
    <t>申請時の事業年度-　既存事業の販売費及び一般管理費</t>
  </si>
  <si>
    <t>ob_03360</t>
  </si>
  <si>
    <t>ob_03361</t>
  </si>
  <si>
    <t>ob_03362</t>
  </si>
  <si>
    <t>ob_03363</t>
  </si>
  <si>
    <t>申請時の事業年度-営業利益 (売上総利益 - 販売費及び一般管理費)</t>
  </si>
  <si>
    <t>ob_03364</t>
  </si>
  <si>
    <t>申請時の事業年度-　既存事業の営業利益</t>
  </si>
  <si>
    <t>ob_03365</t>
  </si>
  <si>
    <t>ob_03366</t>
  </si>
  <si>
    <t>申請時の事業年度-営業外収益</t>
  </si>
  <si>
    <t>ob_03367</t>
  </si>
  <si>
    <t>申請時の事業年度-営業外費用</t>
  </si>
  <si>
    <t>ob_03368</t>
  </si>
  <si>
    <t>申請時の事業年度-経常利益 (営業利益 + 営業外収益 - 営業外費用)</t>
  </si>
  <si>
    <t>ob_03369</t>
  </si>
  <si>
    <t>ob_03370</t>
  </si>
  <si>
    <t>ob_03371</t>
  </si>
  <si>
    <t>ob_03372</t>
  </si>
  <si>
    <t>ob_03373</t>
  </si>
  <si>
    <t>ob_03374</t>
  </si>
  <si>
    <t>ob_03375</t>
  </si>
  <si>
    <t>ob_03376</t>
  </si>
  <si>
    <t>申請時の事業年度-人件費 (売上原価の労務費 ＋ 販売費及び一般管理費の人件費)</t>
  </si>
  <si>
    <t>ob_03377</t>
  </si>
  <si>
    <t>申請時の事業年度-減価償却費 (売上原価の減価償却費 + 販管費の減価償却費)</t>
  </si>
  <si>
    <t>ob_03378</t>
  </si>
  <si>
    <t>申請時の事業年度-　既存事業の減価償却費</t>
  </si>
  <si>
    <t>ob_03379</t>
  </si>
  <si>
    <t>ob_03380</t>
  </si>
  <si>
    <t>申請時の事業年度-付加価値額 (営業利益＋人件費＋減価償却費)</t>
  </si>
  <si>
    <t>ob_03381</t>
  </si>
  <si>
    <t>ob_03382</t>
  </si>
  <si>
    <t>ob_03383</t>
  </si>
  <si>
    <t>申請時の事業年度-役員数 (人)</t>
  </si>
  <si>
    <t>ob_03384</t>
  </si>
  <si>
    <t>申請時の事業年度-役員報酬 (販売費及び一般管理費のうち)</t>
  </si>
  <si>
    <t>ob_03385</t>
  </si>
  <si>
    <t>申請時の事業年度-役員賞与 (販売費及び一般管理費のうち)</t>
  </si>
  <si>
    <t>ob_03386</t>
  </si>
  <si>
    <t>申請時の事業年度-従業員数*3 (人)</t>
  </si>
  <si>
    <t>ob_03387</t>
  </si>
  <si>
    <t>申請時の事業年度-　うち 正社員数*4 (人)</t>
  </si>
  <si>
    <t>ob_03388</t>
  </si>
  <si>
    <t>申請時の事業年度-従業員の給与支給総額*3</t>
  </si>
  <si>
    <t>ob_03389</t>
  </si>
  <si>
    <t>ob_03390</t>
  </si>
  <si>
    <t>申請時の事業年度-1人当たり給与支給総額 (従業員の給与支給総額 / 従業員数)</t>
  </si>
  <si>
    <t>ob_03391</t>
  </si>
  <si>
    <t>ob_03392</t>
  </si>
  <si>
    <t>ob_03393</t>
  </si>
  <si>
    <t>申請時の事業年度-新規設備投資による支出*7</t>
  </si>
  <si>
    <t>ob_03394</t>
  </si>
  <si>
    <t>ob_03395</t>
  </si>
  <si>
    <t>ob_03396</t>
  </si>
  <si>
    <t>ob_03397</t>
  </si>
  <si>
    <t>ob_03398</t>
  </si>
  <si>
    <t>ob_03399</t>
  </si>
  <si>
    <t>ob_03400</t>
  </si>
  <si>
    <t>ob_03401</t>
  </si>
  <si>
    <t>補助事業終了年度
(基準年度)-売上高</t>
  </si>
  <si>
    <t>ob_03402</t>
  </si>
  <si>
    <t>補助事業終了年度
(基準年度)-　既存事業の売上高</t>
  </si>
  <si>
    <t>ob_03403</t>
  </si>
  <si>
    <t>補助事業終了年度
(基準年度)-　補助事業の売上高</t>
  </si>
  <si>
    <t>ob_03404</t>
  </si>
  <si>
    <t>補助事業終了年度
(基準年度)-売上原価</t>
  </si>
  <si>
    <t>ob_03405</t>
  </si>
  <si>
    <t>補助事業終了年度
(基準年度)-　うち 労務費*1</t>
  </si>
  <si>
    <t>ob_03406</t>
  </si>
  <si>
    <t>補助事業終了年度
(基準年度)-　うち 減価償却費</t>
  </si>
  <si>
    <t>ob_03407</t>
  </si>
  <si>
    <t>補助事業終了年度
(基準年度)-　既存事業の売上原価</t>
  </si>
  <si>
    <t>ob_03408</t>
  </si>
  <si>
    <t>補助事業終了年度
(基準年度)-　　うち 既存事業の減価償却費</t>
  </si>
  <si>
    <t>ob_03409</t>
  </si>
  <si>
    <t>補助事業終了年度
(基準年度)-　補助事業の売上原価</t>
  </si>
  <si>
    <t>ob_03410</t>
  </si>
  <si>
    <t>補助事業終了年度
(基準年度)-　　うち 補助事業の減価償却費</t>
  </si>
  <si>
    <t>ob_03411</t>
  </si>
  <si>
    <t>補助事業終了年度
(基準年度)-売上総利益 (売上高 - 売上原価)</t>
  </si>
  <si>
    <t>ob_03412</t>
  </si>
  <si>
    <t>補助事業終了年度
(基準年度)-　うち 補助事業の売上総利益</t>
  </si>
  <si>
    <t>ob_03413</t>
  </si>
  <si>
    <t>補助事業終了年度
(基準年度)-販売費及び一般管理費</t>
  </si>
  <si>
    <t>ob_03414</t>
  </si>
  <si>
    <t>補助事業終了年度
(基準年度)-　うち 人件費*2</t>
  </si>
  <si>
    <t>ob_03415</t>
  </si>
  <si>
    <t>ob_03416</t>
  </si>
  <si>
    <t>補助事業終了年度
(基準年度)-　うち 研究開発費</t>
  </si>
  <si>
    <t>ob_03417</t>
  </si>
  <si>
    <t>ob_03418</t>
  </si>
  <si>
    <t>補助事業終了年度
(基準年度)-　既存事業の販売費及び一般管理費</t>
  </si>
  <si>
    <t>ob_03419</t>
  </si>
  <si>
    <t>ob_03420</t>
  </si>
  <si>
    <t>補助事業終了年度
(基準年度)-　補助事業の販売費及び一般管理費</t>
  </si>
  <si>
    <t>ob_03421</t>
  </si>
  <si>
    <t>ob_03422</t>
  </si>
  <si>
    <t>補助事業終了年度
(基準年度)-営業利益 (売上総利益 - 販売費及び一般管理費)</t>
  </si>
  <si>
    <t>ob_03423</t>
  </si>
  <si>
    <t>補助事業終了年度
(基準年度)-　既存事業の営業利益</t>
  </si>
  <si>
    <t>ob_03424</t>
  </si>
  <si>
    <t>補助事業終了年度
(基準年度)-　補助事業の営業利益</t>
  </si>
  <si>
    <t>ob_03425</t>
  </si>
  <si>
    <t>補助事業終了年度
(基準年度)-営業外収益</t>
  </si>
  <si>
    <t>ob_03426</t>
  </si>
  <si>
    <t>補助事業終了年度
(基準年度)-営業外費用</t>
  </si>
  <si>
    <t>ob_03427</t>
  </si>
  <si>
    <t>補助事業終了年度
(基準年度)-経常利益 (営業利益 + 営業外収益 - 営業外費用)</t>
  </si>
  <si>
    <t>ob_03428</t>
  </si>
  <si>
    <t>ob_03429</t>
  </si>
  <si>
    <t>ob_03430</t>
  </si>
  <si>
    <t>ob_03431</t>
  </si>
  <si>
    <t>ob_03432</t>
  </si>
  <si>
    <t>ob_03433</t>
  </si>
  <si>
    <t>ob_03434</t>
  </si>
  <si>
    <t>ob_03435</t>
  </si>
  <si>
    <t>補助事業終了年度
(基準年度)-人件費 (売上原価の労務費 ＋ 販売費及び一般管理費の人件費)</t>
  </si>
  <si>
    <t>ob_03436</t>
  </si>
  <si>
    <t>補助事業終了年度
(基準年度)-減価償却費 (売上原価の減価償却費 + 販管費の減価償却費)</t>
  </si>
  <si>
    <t>ob_03437</t>
  </si>
  <si>
    <t>補助事業終了年度
(基準年度)-　既存事業の減価償却費</t>
  </si>
  <si>
    <t>ob_03438</t>
  </si>
  <si>
    <t>補助事業終了年度
(基準年度)-　補助事業の減価償却費</t>
  </si>
  <si>
    <t>ob_03439</t>
  </si>
  <si>
    <t>補助事業終了年度
(基準年度)-付加価値額 (営業利益＋人件費＋減価償却費)</t>
  </si>
  <si>
    <t>ob_03440</t>
  </si>
  <si>
    <t>ob_03441</t>
  </si>
  <si>
    <t>ob_03442</t>
  </si>
  <si>
    <t>補助事業終了年度
(基準年度)-役員数 (人)</t>
  </si>
  <si>
    <t>ob_03443</t>
  </si>
  <si>
    <t>補助事業終了年度
(基準年度)-役員報酬 (販売費及び一般管理費のうち)</t>
  </si>
  <si>
    <t>ob_03444</t>
  </si>
  <si>
    <t>補助事業終了年度
(基準年度)-役員賞与 (販売費及び一般管理費のうち)</t>
  </si>
  <si>
    <t>ob_03445</t>
  </si>
  <si>
    <t>補助事業終了年度
(基準年度)-従業員数*3 (人)</t>
  </si>
  <si>
    <t>ob_03446</t>
  </si>
  <si>
    <t>ob_03447</t>
  </si>
  <si>
    <t>補助事業終了年度
(基準年度)-従業員の給与支給総額*3</t>
  </si>
  <si>
    <t>ob_03448</t>
  </si>
  <si>
    <t>補助事業終了年度
(基準年度)-　うち 補助事業に係る従業員の給与支給総額*5</t>
  </si>
  <si>
    <t>ob_03449</t>
  </si>
  <si>
    <t>補助事業終了年度
(基準年度)-1人当たり給与支給総額 (従業員の給与支給総額 / 従業員数)</t>
  </si>
  <si>
    <t>ob_03450</t>
  </si>
  <si>
    <t>ob_03451</t>
  </si>
  <si>
    <t>ob_03452</t>
  </si>
  <si>
    <t>補助事業終了年度
(基準年度)-新規設備投資による支出*7</t>
  </si>
  <si>
    <t>ob_03453</t>
  </si>
  <si>
    <t>ob_03454</t>
  </si>
  <si>
    <t>ob_03455</t>
  </si>
  <si>
    <t>ob_03456</t>
  </si>
  <si>
    <t>ob_03457</t>
  </si>
  <si>
    <t>ob_03458</t>
  </si>
  <si>
    <t>ob_03459</t>
  </si>
  <si>
    <t>ob_03460</t>
  </si>
  <si>
    <t>1年度目-売上高</t>
  </si>
  <si>
    <t>ob_03461</t>
  </si>
  <si>
    <t>1年度目-　既存事業の売上高</t>
  </si>
  <si>
    <t>ob_03462</t>
  </si>
  <si>
    <t>1年度目-　補助事業の売上高</t>
  </si>
  <si>
    <t>ob_03463</t>
  </si>
  <si>
    <t>1年度目-売上原価</t>
  </si>
  <si>
    <t>ob_03464</t>
  </si>
  <si>
    <t>1年度目-　うち 労務費*1</t>
  </si>
  <si>
    <t>ob_03465</t>
  </si>
  <si>
    <t>1年度目-　うち 減価償却費</t>
  </si>
  <si>
    <t>ob_03466</t>
  </si>
  <si>
    <t>1年度目-　既存事業の売上原価</t>
  </si>
  <si>
    <t>ob_03467</t>
  </si>
  <si>
    <t>1年度目-　　うち 既存事業の減価償却費</t>
  </si>
  <si>
    <t>ob_03468</t>
  </si>
  <si>
    <t>1年度目-　補助事業の売上原価</t>
  </si>
  <si>
    <t>ob_03469</t>
  </si>
  <si>
    <t>1年度目-　　うち 補助事業の減価償却費</t>
  </si>
  <si>
    <t>ob_03470</t>
  </si>
  <si>
    <t>1年度目-売上総利益 (売上高 - 売上原価)</t>
  </si>
  <si>
    <t>ob_03471</t>
  </si>
  <si>
    <t>1年度目-　うち 補助事業の売上総利益</t>
  </si>
  <si>
    <t>ob_03472</t>
  </si>
  <si>
    <t>1年度目-販売費及び一般管理費</t>
  </si>
  <si>
    <t>ob_03473</t>
  </si>
  <si>
    <t>1年度目-　うち 人件費*2</t>
  </si>
  <si>
    <t>ob_03474</t>
  </si>
  <si>
    <t>ob_03475</t>
  </si>
  <si>
    <t>1年度目-　うち 研究開発費</t>
  </si>
  <si>
    <t>ob_03476</t>
  </si>
  <si>
    <t>ob_03477</t>
  </si>
  <si>
    <t>1年度目-　既存事業の販売費及び一般管理費</t>
  </si>
  <si>
    <t>ob_03478</t>
  </si>
  <si>
    <t>ob_03479</t>
  </si>
  <si>
    <t>1年度目-　補助事業の販売費及び一般管理費</t>
  </si>
  <si>
    <t>ob_03480</t>
  </si>
  <si>
    <t>ob_03481</t>
  </si>
  <si>
    <t>1年度目-営業利益 (売上総利益 - 販売費及び一般管理費)</t>
  </si>
  <si>
    <t>ob_03482</t>
  </si>
  <si>
    <t>1年度目-　既存事業の営業利益</t>
  </si>
  <si>
    <t>ob_03483</t>
  </si>
  <si>
    <t>1年度目-　補助事業の営業利益</t>
  </si>
  <si>
    <t>ob_03484</t>
  </si>
  <si>
    <t>1年度目-営業外収益</t>
  </si>
  <si>
    <t>ob_03485</t>
  </si>
  <si>
    <t>1年度目-営業外費用</t>
  </si>
  <si>
    <t>ob_03486</t>
  </si>
  <si>
    <t>1年度目-経常利益 (営業利益 + 営業外収益 - 営業外費用)</t>
  </si>
  <si>
    <t>ob_03487</t>
  </si>
  <si>
    <t>ob_03488</t>
  </si>
  <si>
    <t>ob_03489</t>
  </si>
  <si>
    <t>ob_03490</t>
  </si>
  <si>
    <t>ob_03491</t>
  </si>
  <si>
    <t>ob_03492</t>
  </si>
  <si>
    <t>ob_03493</t>
  </si>
  <si>
    <t>ob_03494</t>
  </si>
  <si>
    <t>1年度目-人件費 (売上原価の労務費 ＋ 販売費及び一般管理費の人件費)</t>
  </si>
  <si>
    <t>ob_03495</t>
  </si>
  <si>
    <t>1年度目-減価償却費 (売上原価の減価償却費 + 販管費の減価償却費)</t>
  </si>
  <si>
    <t>ob_03496</t>
  </si>
  <si>
    <t>1年度目-　既存事業の減価償却費</t>
  </si>
  <si>
    <t>ob_03497</t>
  </si>
  <si>
    <t>1年度目-　補助事業の減価償却費</t>
  </si>
  <si>
    <t>ob_03498</t>
  </si>
  <si>
    <t>1年度目-付加価値額 (営業利益＋人件費＋減価償却費)</t>
  </si>
  <si>
    <t>ob_03499</t>
  </si>
  <si>
    <t>1年度目-付加価値額の年平均成長率 (％)</t>
  </si>
  <si>
    <t>ob_03500</t>
  </si>
  <si>
    <t>ob_03501</t>
  </si>
  <si>
    <t>1年度目-役員数 (人)</t>
  </si>
  <si>
    <t>ob_03502</t>
  </si>
  <si>
    <t>1年度目-役員報酬 (販売費及び一般管理費のうち)</t>
  </si>
  <si>
    <t>ob_03503</t>
  </si>
  <si>
    <t>1年度目-役員賞与 (販売費及び一般管理費のうち)</t>
  </si>
  <si>
    <t>ob_03504</t>
  </si>
  <si>
    <t>1年度目-従業員数*3 (人)</t>
  </si>
  <si>
    <t>ob_03505</t>
  </si>
  <si>
    <t>ob_03506</t>
  </si>
  <si>
    <t>1年度目-従業員の給与支給総額*3</t>
  </si>
  <si>
    <t>ob_03507</t>
  </si>
  <si>
    <t>1年度目-　うち 補助事業に係る従業員の給与支給総額*5</t>
  </si>
  <si>
    <t>ob_03508</t>
  </si>
  <si>
    <t>1年度目-1人当たり給与支給総額 (従業員の給与支給総額 / 従業員数)</t>
  </si>
  <si>
    <t>ob_03509</t>
  </si>
  <si>
    <t>1年度目-1人当たり給与支給総額の年平均成長率*6 (％)</t>
  </si>
  <si>
    <t>ob_03510</t>
  </si>
  <si>
    <t>ob_03511</t>
  </si>
  <si>
    <t>1年度目-新規設備投資による支出*7</t>
  </si>
  <si>
    <t>ob_03512</t>
  </si>
  <si>
    <t>ob_03513</t>
  </si>
  <si>
    <t>ob_03514</t>
  </si>
  <si>
    <t>ob_03515</t>
  </si>
  <si>
    <t>ob_03516</t>
  </si>
  <si>
    <t>ob_03517</t>
  </si>
  <si>
    <t>ob_03518</t>
  </si>
  <si>
    <t>ob_03519</t>
  </si>
  <si>
    <t>2年度目-売上高</t>
  </si>
  <si>
    <t>ob_03520</t>
  </si>
  <si>
    <t>2年度目-　既存事業の売上高</t>
  </si>
  <si>
    <t>ob_03521</t>
  </si>
  <si>
    <t>2年度目-　補助事業の売上高</t>
  </si>
  <si>
    <t>ob_03522</t>
  </si>
  <si>
    <t>2年度目-売上原価</t>
  </si>
  <si>
    <t>ob_03523</t>
  </si>
  <si>
    <t>2年度目-　うち 労務費*1</t>
  </si>
  <si>
    <t>ob_03524</t>
  </si>
  <si>
    <t>2年度目-　うち 減価償却費</t>
  </si>
  <si>
    <t>ob_03525</t>
  </si>
  <si>
    <t>2年度目-　既存事業の売上原価</t>
  </si>
  <si>
    <t>ob_03526</t>
  </si>
  <si>
    <t>2年度目-　　うち 既存事業の減価償却費</t>
  </si>
  <si>
    <t>ob_03527</t>
  </si>
  <si>
    <t>2年度目-　補助事業の売上原価</t>
  </si>
  <si>
    <t>ob_03528</t>
  </si>
  <si>
    <t>2年度目-　　うち 補助事業の減価償却費</t>
  </si>
  <si>
    <t>ob_03529</t>
  </si>
  <si>
    <t>2年度目-売上総利益 (売上高 - 売上原価)</t>
  </si>
  <si>
    <t>ob_03530</t>
  </si>
  <si>
    <t>2年度目-　うち 補助事業の売上総利益</t>
  </si>
  <si>
    <t>ob_03531</t>
  </si>
  <si>
    <t>2年度目-販売費及び一般管理費</t>
  </si>
  <si>
    <t>ob_03532</t>
  </si>
  <si>
    <t>2年度目-　うち 人件費*2</t>
  </si>
  <si>
    <t>ob_03533</t>
  </si>
  <si>
    <t>ob_03534</t>
  </si>
  <si>
    <t>2年度目-　うち 研究開発費</t>
  </si>
  <si>
    <t>ob_03535</t>
  </si>
  <si>
    <t>ob_03536</t>
  </si>
  <si>
    <t>2年度目-　既存事業の販売費及び一般管理費</t>
  </si>
  <si>
    <t>ob_03537</t>
  </si>
  <si>
    <t>ob_03538</t>
  </si>
  <si>
    <t>2年度目-　補助事業の販売費及び一般管理費</t>
  </si>
  <si>
    <t>ob_03539</t>
  </si>
  <si>
    <t>ob_03540</t>
  </si>
  <si>
    <t>2年度目-営業利益 (売上総利益 - 販売費及び一般管理費)</t>
  </si>
  <si>
    <t>ob_03541</t>
  </si>
  <si>
    <t>2年度目-　既存事業の営業利益</t>
  </si>
  <si>
    <t>ob_03542</t>
  </si>
  <si>
    <t>2年度目-　補助事業の営業利益</t>
  </si>
  <si>
    <t>ob_03543</t>
  </si>
  <si>
    <t>2年度目-営業外収益</t>
  </si>
  <si>
    <t>ob_03544</t>
  </si>
  <si>
    <t>2年度目-営業外費用</t>
  </si>
  <si>
    <t>ob_03545</t>
  </si>
  <si>
    <t>2年度目-経常利益 (営業利益 + 営業外収益 - 営業外費用)</t>
  </si>
  <si>
    <t>ob_03546</t>
  </si>
  <si>
    <t>ob_03547</t>
  </si>
  <si>
    <t>ob_03548</t>
  </si>
  <si>
    <t>ob_03549</t>
  </si>
  <si>
    <t>ob_03550</t>
  </si>
  <si>
    <t>ob_03551</t>
  </si>
  <si>
    <t>ob_03552</t>
  </si>
  <si>
    <t>ob_03553</t>
  </si>
  <si>
    <t>2年度目-人件費 (売上原価の労務費 ＋ 販売費及び一般管理費の人件費)</t>
  </si>
  <si>
    <t>ob_03554</t>
  </si>
  <si>
    <t>2年度目-減価償却費 (売上原価の減価償却費 + 販管費の減価償却費)</t>
  </si>
  <si>
    <t>ob_03555</t>
  </si>
  <si>
    <t>2年度目-　既存事業の減価償却費</t>
  </si>
  <si>
    <t>ob_03556</t>
  </si>
  <si>
    <t>2年度目-　補助事業の減価償却費</t>
  </si>
  <si>
    <t>ob_03557</t>
  </si>
  <si>
    <t>2年度目-付加価値額 (営業利益＋人件費＋減価償却費)</t>
  </si>
  <si>
    <t>ob_03558</t>
  </si>
  <si>
    <t>2年度目-付加価値額の年平均成長率 (％)</t>
  </si>
  <si>
    <t>ob_03559</t>
  </si>
  <si>
    <t>ob_03560</t>
  </si>
  <si>
    <t>2年度目-役員数 (人)</t>
  </si>
  <si>
    <t>ob_03561</t>
  </si>
  <si>
    <t>2年度目-役員報酬 (販売費及び一般管理費のうち)</t>
  </si>
  <si>
    <t>ob_03562</t>
  </si>
  <si>
    <t>2年度目-役員賞与 (販売費及び一般管理費のうち)</t>
  </si>
  <si>
    <t>ob_03563</t>
  </si>
  <si>
    <t>2年度目-従業員数*3 (人)</t>
  </si>
  <si>
    <t>ob_03564</t>
  </si>
  <si>
    <t>ob_03565</t>
  </si>
  <si>
    <t>2年度目-従業員の給与支給総額*3</t>
  </si>
  <si>
    <t>ob_03566</t>
  </si>
  <si>
    <t>2年度目-　うち 補助事業に係る従業員の給与支給総額*5</t>
  </si>
  <si>
    <t>ob_03567</t>
  </si>
  <si>
    <t>2年度目-1人当たり給与支給総額 (従業員の給与支給総額 / 従業員数)</t>
  </si>
  <si>
    <t>ob_03568</t>
  </si>
  <si>
    <t>2年度目-1人当たり給与支給総額の年平均成長率*6 (％)</t>
  </si>
  <si>
    <t>ob_03569</t>
  </si>
  <si>
    <t>ob_03570</t>
  </si>
  <si>
    <t>2年度目-新規設備投資による支出*7</t>
  </si>
  <si>
    <t>ob_03571</t>
  </si>
  <si>
    <t>ob_03572</t>
  </si>
  <si>
    <t>ob_03573</t>
  </si>
  <si>
    <t>ob_03574</t>
  </si>
  <si>
    <t>ob_03575</t>
  </si>
  <si>
    <t>ob_03576</t>
  </si>
  <si>
    <t>ob_03577</t>
  </si>
  <si>
    <t>ob_03578</t>
  </si>
  <si>
    <t>3年度目-売上高</t>
  </si>
  <si>
    <t>ob_03579</t>
  </si>
  <si>
    <t>3年度目-　既存事業の売上高</t>
  </si>
  <si>
    <t>ob_03580</t>
  </si>
  <si>
    <t>3年度目-　補助事業の売上高</t>
  </si>
  <si>
    <t>ob_03581</t>
  </si>
  <si>
    <t>3年度目-売上原価</t>
  </si>
  <si>
    <t>ob_03582</t>
  </si>
  <si>
    <t>3年度目-　うち 労務費*1</t>
  </si>
  <si>
    <t>ob_03583</t>
  </si>
  <si>
    <t>3年度目-　うち 減価償却費</t>
  </si>
  <si>
    <t>ob_03584</t>
  </si>
  <si>
    <t>3年度目-　既存事業の売上原価</t>
  </si>
  <si>
    <t>ob_03585</t>
  </si>
  <si>
    <t>3年度目-　　うち 既存事業の減価償却費</t>
  </si>
  <si>
    <t>ob_03586</t>
  </si>
  <si>
    <t>3年度目-　補助事業の売上原価</t>
  </si>
  <si>
    <t>ob_03587</t>
  </si>
  <si>
    <t>3年度目-　　うち 補助事業の減価償却費</t>
  </si>
  <si>
    <t>ob_03588</t>
  </si>
  <si>
    <t>3年度目-売上総利益 (売上高 - 売上原価)</t>
  </si>
  <si>
    <t>ob_03589</t>
  </si>
  <si>
    <t>3年度目-　うち 補助事業の売上総利益</t>
  </si>
  <si>
    <t>ob_03590</t>
  </si>
  <si>
    <t>3年度目-販売費及び一般管理費</t>
  </si>
  <si>
    <t>ob_03591</t>
  </si>
  <si>
    <t>3年度目-　うち 人件費*2</t>
  </si>
  <si>
    <t>ob_03592</t>
  </si>
  <si>
    <t>ob_03593</t>
  </si>
  <si>
    <t>3年度目-　うち 研究開発費</t>
  </si>
  <si>
    <t>ob_03594</t>
  </si>
  <si>
    <t>ob_03595</t>
  </si>
  <si>
    <t>3年度目-　既存事業の販売費及び一般管理費</t>
  </si>
  <si>
    <t>ob_03596</t>
  </si>
  <si>
    <t>ob_03597</t>
  </si>
  <si>
    <t>3年度目-　補助事業の販売費及び一般管理費</t>
  </si>
  <si>
    <t>ob_03598</t>
  </si>
  <si>
    <t>ob_03599</t>
  </si>
  <si>
    <t>3年度目-営業利益 (売上総利益 - 販売費及び一般管理費)</t>
  </si>
  <si>
    <t>ob_03600</t>
  </si>
  <si>
    <t>3年度目-　既存事業の営業利益</t>
  </si>
  <si>
    <t>ob_03601</t>
  </si>
  <si>
    <t>3年度目-　補助事業の営業利益</t>
  </si>
  <si>
    <t>ob_03602</t>
  </si>
  <si>
    <t>3年度目-営業外収益</t>
  </si>
  <si>
    <t>ob_03603</t>
  </si>
  <si>
    <t>3年度目-営業外費用</t>
  </si>
  <si>
    <t>ob_03604</t>
  </si>
  <si>
    <t>3年度目-経常利益 (営業利益 + 営業外収益 - 営業外費用)</t>
  </si>
  <si>
    <t>ob_03605</t>
  </si>
  <si>
    <t>ob_03606</t>
  </si>
  <si>
    <t>ob_03607</t>
  </si>
  <si>
    <t>ob_03608</t>
  </si>
  <si>
    <t>ob_03609</t>
  </si>
  <si>
    <t>ob_03610</t>
  </si>
  <si>
    <t>ob_03611</t>
  </si>
  <si>
    <t>ob_03612</t>
  </si>
  <si>
    <t>3年度目-人件費 (売上原価の労務費 ＋ 販売費及び一般管理費の人件費)</t>
  </si>
  <si>
    <t>ob_03613</t>
  </si>
  <si>
    <t>3年度目-減価償却費 (売上原価の減価償却費 + 販管費の減価償却費)</t>
  </si>
  <si>
    <t>ob_03614</t>
  </si>
  <si>
    <t>3年度目-　既存事業の減価償却費</t>
  </si>
  <si>
    <t>ob_03615</t>
  </si>
  <si>
    <t>3年度目-　補助事業の減価償却費</t>
  </si>
  <si>
    <t>ob_03616</t>
  </si>
  <si>
    <t>3年度目-付加価値額 (営業利益＋人件費＋減価償却費)</t>
  </si>
  <si>
    <t>ob_03617</t>
  </si>
  <si>
    <t>3年度目-付加価値額の年平均成長率 (％)</t>
  </si>
  <si>
    <t>ob_03618</t>
  </si>
  <si>
    <t>ob_03619</t>
  </si>
  <si>
    <t>3年度目-役員数 (人)</t>
  </si>
  <si>
    <t>ob_03620</t>
  </si>
  <si>
    <t>3年度目-役員報酬 (販売費及び一般管理費のうち)</t>
  </si>
  <si>
    <t>ob_03621</t>
  </si>
  <si>
    <t>3年度目-役員賞与 (販売費及び一般管理費のうち)</t>
  </si>
  <si>
    <t>ob_03622</t>
  </si>
  <si>
    <t>3年度目-従業員数*3 (人)</t>
  </si>
  <si>
    <t>ob_03623</t>
  </si>
  <si>
    <t>ob_03624</t>
  </si>
  <si>
    <t>3年度目-従業員の給与支給総額*3</t>
  </si>
  <si>
    <t>ob_03625</t>
  </si>
  <si>
    <t>3年度目-　うち 補助事業に係る従業員の給与支給総額*5</t>
  </si>
  <si>
    <t>ob_03626</t>
  </si>
  <si>
    <t>3年度目-1人当たり給与支給総額 (従業員の給与支給総額 / 従業員数)</t>
  </si>
  <si>
    <t>ob_03627</t>
  </si>
  <si>
    <t>3年度目-1人当たり給与支給総額の年平均成長率*6 (％)</t>
  </si>
  <si>
    <t>ob_03628</t>
  </si>
  <si>
    <t>ob_03629</t>
  </si>
  <si>
    <t>3年度目-新規設備投資による支出*7</t>
  </si>
  <si>
    <t>ob_03630</t>
  </si>
  <si>
    <t>ob_03631</t>
  </si>
  <si>
    <t>ob_03632</t>
  </si>
  <si>
    <t>ob_03633</t>
  </si>
  <si>
    <t>ob_03634</t>
  </si>
  <si>
    <t>ob_03635</t>
  </si>
  <si>
    <t>ob_03636</t>
  </si>
  <si>
    <t>ob_03637</t>
  </si>
  <si>
    <t>4年度目-売上高</t>
  </si>
  <si>
    <t>ob_03638</t>
  </si>
  <si>
    <t>4年度目-　既存事業の売上高</t>
  </si>
  <si>
    <t>ob_03639</t>
  </si>
  <si>
    <t>4年度目-　補助事業の売上高</t>
  </si>
  <si>
    <t>ob_03640</t>
  </si>
  <si>
    <t>4年度目-売上原価</t>
  </si>
  <si>
    <t>ob_03641</t>
  </si>
  <si>
    <t>4年度目-　うち 労務費*1</t>
  </si>
  <si>
    <t>ob_03642</t>
  </si>
  <si>
    <t>4年度目-　うち 減価償却費</t>
  </si>
  <si>
    <t>ob_03643</t>
  </si>
  <si>
    <t>4年度目-　既存事業の売上原価</t>
  </si>
  <si>
    <t>ob_03644</t>
  </si>
  <si>
    <t>4年度目-　　うち 既存事業の減価償却費</t>
  </si>
  <si>
    <t>ob_03645</t>
  </si>
  <si>
    <t>4年度目-　補助事業の売上原価</t>
  </si>
  <si>
    <t>ob_03646</t>
  </si>
  <si>
    <t>4年度目-　　うち 補助事業の減価償却費</t>
  </si>
  <si>
    <t>ob_03647</t>
  </si>
  <si>
    <t>4年度目-売上総利益 (売上高 - 売上原価)</t>
  </si>
  <si>
    <t>ob_03648</t>
  </si>
  <si>
    <t>4年度目-　うち 補助事業の売上総利益</t>
  </si>
  <si>
    <t>ob_03649</t>
  </si>
  <si>
    <t>4年度目-販売費及び一般管理費</t>
  </si>
  <si>
    <t>ob_03650</t>
  </si>
  <si>
    <t>4年度目-　うち 人件費*2</t>
  </si>
  <si>
    <t>ob_03651</t>
  </si>
  <si>
    <t>ob_03652</t>
  </si>
  <si>
    <t>4年度目-　うち 研究開発費</t>
  </si>
  <si>
    <t>ob_03653</t>
  </si>
  <si>
    <t>ob_03654</t>
  </si>
  <si>
    <t>4年度目-　既存事業の販売費及び一般管理費</t>
  </si>
  <si>
    <t>ob_03655</t>
  </si>
  <si>
    <t>ob_03656</t>
  </si>
  <si>
    <t>4年度目-　補助事業の販売費及び一般管理費</t>
  </si>
  <si>
    <t>ob_03657</t>
  </si>
  <si>
    <t>ob_03658</t>
  </si>
  <si>
    <t>4年度目-営業利益 (売上総利益 - 販売費及び一般管理費)</t>
  </si>
  <si>
    <t>ob_03659</t>
  </si>
  <si>
    <t>4年度目-　既存事業の営業利益</t>
  </si>
  <si>
    <t>ob_03660</t>
  </si>
  <si>
    <t>4年度目-　補助事業の営業利益</t>
  </si>
  <si>
    <t>ob_03661</t>
  </si>
  <si>
    <t>4年度目-営業外収益</t>
  </si>
  <si>
    <t>ob_03662</t>
  </si>
  <si>
    <t>4年度目-営業外費用</t>
  </si>
  <si>
    <t>ob_03663</t>
  </si>
  <si>
    <t>4年度目-経常利益 (営業利益 + 営業外収益 - 営業外費用)</t>
  </si>
  <si>
    <t>ob_03664</t>
  </si>
  <si>
    <t>ob_03665</t>
  </si>
  <si>
    <t>ob_03666</t>
  </si>
  <si>
    <t>ob_03667</t>
  </si>
  <si>
    <t>ob_03668</t>
  </si>
  <si>
    <t>ob_03669</t>
  </si>
  <si>
    <t>ob_03670</t>
  </si>
  <si>
    <t>ob_03671</t>
  </si>
  <si>
    <t>4年度目-人件費 (売上原価の労務費 ＋ 販売費及び一般管理費の人件費)</t>
  </si>
  <si>
    <t>ob_03672</t>
  </si>
  <si>
    <t>4年度目-減価償却費 (売上原価の減価償却費 + 販管費の減価償却費)</t>
  </si>
  <si>
    <t>ob_03673</t>
  </si>
  <si>
    <t>4年度目-　既存事業の減価償却費</t>
  </si>
  <si>
    <t>ob_03674</t>
  </si>
  <si>
    <t>4年度目-　補助事業の減価償却費</t>
  </si>
  <si>
    <t>ob_03675</t>
  </si>
  <si>
    <t>4年度目-付加価値額 (営業利益＋人件費＋減価償却費)</t>
  </si>
  <si>
    <t>ob_03676</t>
  </si>
  <si>
    <t>4年度目-付加価値額の年平均成長率 (％)</t>
  </si>
  <si>
    <t>ob_03677</t>
  </si>
  <si>
    <t>ob_03678</t>
  </si>
  <si>
    <t>4年度目-役員数 (人)</t>
  </si>
  <si>
    <t>ob_03679</t>
  </si>
  <si>
    <t>4年度目-役員報酬 (販売費及び一般管理費のうち)</t>
  </si>
  <si>
    <t>ob_03680</t>
  </si>
  <si>
    <t>4年度目-役員賞与 (販売費及び一般管理費のうち)</t>
  </si>
  <si>
    <t>ob_03681</t>
  </si>
  <si>
    <t>4年度目-従業員数*3 (人)</t>
  </si>
  <si>
    <t>ob_03682</t>
  </si>
  <si>
    <t>ob_03683</t>
  </si>
  <si>
    <t>4年度目-従業員の給与支給総額*3</t>
  </si>
  <si>
    <t>ob_03684</t>
  </si>
  <si>
    <t>4年度目-　うち 補助事業に係る従業員の給与支給総額*5</t>
  </si>
  <si>
    <t>ob_03685</t>
  </si>
  <si>
    <t>4年度目-1人当たり給与支給総額 (従業員の給与支給総額 / 従業員数)</t>
  </si>
  <si>
    <t>ob_03686</t>
  </si>
  <si>
    <t>4年度目-1人当たり給与支給総額の年平均成長率*6 (％)</t>
  </si>
  <si>
    <t>ob_03687</t>
  </si>
  <si>
    <t>ob_03688</t>
  </si>
  <si>
    <t>4年度目-新規設備投資による支出*7</t>
  </si>
  <si>
    <t>ob_03689</t>
  </si>
  <si>
    <t>ob_03690</t>
  </si>
  <si>
    <t>ob_03691</t>
  </si>
  <si>
    <t>ob_03692</t>
  </si>
  <si>
    <t>ob_03693</t>
  </si>
  <si>
    <t>ob_03694</t>
  </si>
  <si>
    <t>ob_03695</t>
  </si>
  <si>
    <t>ob_03696</t>
  </si>
  <si>
    <t>5年度目-売上高</t>
  </si>
  <si>
    <t>ob_03697</t>
  </si>
  <si>
    <t>5年度目-　既存事業の売上高</t>
  </si>
  <si>
    <t>ob_03698</t>
  </si>
  <si>
    <t>5年度目-　補助事業の売上高</t>
  </si>
  <si>
    <t>ob_03699</t>
  </si>
  <si>
    <t>5年度目-売上原価</t>
  </si>
  <si>
    <t>ob_03700</t>
  </si>
  <si>
    <t>5年度目-　うち 労務費*1</t>
  </si>
  <si>
    <t>ob_03701</t>
  </si>
  <si>
    <t>5年度目-　うち 減価償却費</t>
  </si>
  <si>
    <t>ob_03702</t>
  </si>
  <si>
    <t>5年度目-　既存事業の売上原価</t>
  </si>
  <si>
    <t>ob_03703</t>
  </si>
  <si>
    <t>5年度目-　　うち 既存事業の減価償却費</t>
  </si>
  <si>
    <t>ob_03704</t>
  </si>
  <si>
    <t>5年度目-　補助事業の売上原価</t>
  </si>
  <si>
    <t>ob_03705</t>
  </si>
  <si>
    <t>5年度目-　　うち 補助事業の減価償却費</t>
  </si>
  <si>
    <t>ob_03706</t>
  </si>
  <si>
    <t>5年度目-売上総利益 (売上高 - 売上原価)</t>
  </si>
  <si>
    <t>ob_03707</t>
  </si>
  <si>
    <t>5年度目-　うち 補助事業の売上総利益</t>
  </si>
  <si>
    <t>ob_03708</t>
  </si>
  <si>
    <t>5年度目-販売費及び一般管理費</t>
  </si>
  <si>
    <t>ob_03709</t>
  </si>
  <si>
    <t>5年度目-　うち 人件費*2</t>
  </si>
  <si>
    <t>ob_03710</t>
  </si>
  <si>
    <t>ob_03711</t>
  </si>
  <si>
    <t>5年度目-　うち 研究開発費</t>
  </si>
  <si>
    <t>ob_03712</t>
  </si>
  <si>
    <t>ob_03713</t>
  </si>
  <si>
    <t>5年度目-　既存事業の販売費及び一般管理費</t>
  </si>
  <si>
    <t>ob_03714</t>
  </si>
  <si>
    <t>ob_03715</t>
  </si>
  <si>
    <t>5年度目-　補助事業の販売費及び一般管理費</t>
  </si>
  <si>
    <t>ob_03716</t>
  </si>
  <si>
    <t>ob_03717</t>
  </si>
  <si>
    <t>5年度目-営業利益 (売上総利益 - 販売費及び一般管理費)</t>
  </si>
  <si>
    <t>ob_03718</t>
  </si>
  <si>
    <t>5年度目-　既存事業の営業利益</t>
  </si>
  <si>
    <t>ob_03719</t>
  </si>
  <si>
    <t>5年度目-　補助事業の営業利益</t>
  </si>
  <si>
    <t>ob_03720</t>
  </si>
  <si>
    <t>5年度目-営業外収益</t>
  </si>
  <si>
    <t>ob_03721</t>
  </si>
  <si>
    <t>5年度目-営業外費用</t>
  </si>
  <si>
    <t>ob_03722</t>
  </si>
  <si>
    <t>5年度目-経常利益 (営業利益 + 営業外収益 - 営業外費用)</t>
  </si>
  <si>
    <t>ob_03723</t>
  </si>
  <si>
    <t>ob_03724</t>
  </si>
  <si>
    <t>ob_03725</t>
  </si>
  <si>
    <t>ob_03726</t>
  </si>
  <si>
    <t>ob_03727</t>
  </si>
  <si>
    <t>ob_03728</t>
  </si>
  <si>
    <t>ob_03729</t>
  </si>
  <si>
    <t>ob_03730</t>
  </si>
  <si>
    <t>5年度目-人件費 (売上原価の労務費 ＋ 販売費及び一般管理費の人件費)</t>
  </si>
  <si>
    <t>ob_03731</t>
  </si>
  <si>
    <t>5年度目-減価償却費 (売上原価の減価償却費 + 販管費の減価償却費)</t>
  </si>
  <si>
    <t>ob_03732</t>
  </si>
  <si>
    <t>5年度目-　既存事業の減価償却費</t>
  </si>
  <si>
    <t>ob_03733</t>
  </si>
  <si>
    <t>5年度目-　補助事業の減価償却費</t>
  </si>
  <si>
    <t>ob_03734</t>
  </si>
  <si>
    <t>5年度目-付加価値額 (営業利益＋人件費＋減価償却費)</t>
  </si>
  <si>
    <t>ob_03735</t>
  </si>
  <si>
    <t>5年度目-付加価値額の年平均成長率 (％)</t>
  </si>
  <si>
    <t>ob_03736</t>
  </si>
  <si>
    <t>ob_03737</t>
  </si>
  <si>
    <t>5年度目-役員数 (人)</t>
  </si>
  <si>
    <t>ob_03738</t>
  </si>
  <si>
    <t>5年度目-役員報酬 (販売費及び一般管理費のうち)</t>
  </si>
  <si>
    <t>ob_03739</t>
  </si>
  <si>
    <t>5年度目-役員賞与 (販売費及び一般管理費のうち)</t>
  </si>
  <si>
    <t>ob_03740</t>
  </si>
  <si>
    <t>5年度目-従業員数*3 (人)</t>
  </si>
  <si>
    <t>ob_03741</t>
  </si>
  <si>
    <t>ob_03742</t>
  </si>
  <si>
    <t>5年度目-従業員の給与支給総額*3</t>
  </si>
  <si>
    <t>ob_03743</t>
  </si>
  <si>
    <t>5年度目-　うち 補助事業に係る従業員の給与支給総額*5</t>
  </si>
  <si>
    <t>ob_03744</t>
  </si>
  <si>
    <t>5年度目-1人当たり給与支給総額 (従業員の給与支給総額 / 従業員数)</t>
  </si>
  <si>
    <t>ob_03745</t>
  </si>
  <si>
    <t>5年度目-1人当たり給与支給総額の年平均成長率*6 (％)</t>
  </si>
  <si>
    <t>ob_03746</t>
  </si>
  <si>
    <t>ob_03747</t>
  </si>
  <si>
    <t>5年度目-新規設備投資による支出*7</t>
  </si>
  <si>
    <t>ob_03748</t>
  </si>
  <si>
    <t>ob_03749</t>
  </si>
  <si>
    <t>ob_03750</t>
  </si>
  <si>
    <t>ob_03751</t>
  </si>
  <si>
    <t>ob_03752</t>
  </si>
  <si>
    <t>NULL</t>
  </si>
  <si>
    <t>ob_03753</t>
  </si>
  <si>
    <t>(直近の事業年度)決算期間の月数</t>
  </si>
  <si>
    <t>ob_02647</t>
  </si>
  <si>
    <t>ob_01055</t>
  </si>
  <si>
    <t>賃上げ特例要件適用有無</t>
  </si>
  <si>
    <t>ob_01051</t>
  </si>
  <si>
    <t>付加価値額目標値（％）</t>
  </si>
  <si>
    <t>ob_03756</t>
  </si>
  <si>
    <t>(足下の賃上げ)一人当たりの給与支給総額目標値 (%)</t>
  </si>
  <si>
    <t>ob_01052</t>
  </si>
  <si>
    <t>一人当たりの給与支給総額目標値（％）</t>
  </si>
  <si>
    <t>ob_03755</t>
  </si>
  <si>
    <t>事業計画期間1年あたりの補助事業で新たに製造等する製品等の売上高見込み額(税抜)</t>
  </si>
  <si>
    <t>支払手形*2</t>
  </si>
  <si>
    <t>受取手形*1</t>
  </si>
  <si>
    <t>：要入力(黒太枠で囲われているセルに値を入力してください)</t>
  </si>
  <si>
    <t>応募申請締切日(2026年10月30日)が属する月の末日を含む事業年度を選択してください。</t>
  </si>
  <si>
    <t>*10月</t>
  </si>
  <si>
    <t>「賃上げ要件」が"NG"の場合</t>
  </si>
  <si>
    <t>補助事業終了後3～5年の事業計画期間において、1人当たり給与支給総額の年平均成長率(A)が</t>
  </si>
  <si>
    <t>「付加価値額要件」が"NG"の場合</t>
  </si>
  <si>
    <t>補助事業終了後3～5年の事業計画期間において、付加価値額の年平均成長率(A)が4.0%以上増加する</t>
  </si>
  <si>
    <t>「賃上げ特例要件」が"NG"の場合</t>
  </si>
  <si>
    <t>{(事業計画期間最終年度の「従業員一人当たりの給与支給総額」(L53～N53)</t>
  </si>
  <si>
    <t>更に年平均成長率(A)＋2.5％(合計で年平均成長率(A)＋6.0％)以上増加させること</t>
  </si>
  <si>
    <t>(直近の事業年度)
決算期間の月数</t>
  </si>
  <si>
    <t>うち 労務費*1</t>
  </si>
  <si>
    <t>売上総利益 (売上高 - 売上原価)</t>
  </si>
  <si>
    <t>付加価値額
目標値 (%)</t>
  </si>
  <si>
    <t>(足下の賃上げ)一人当たりの
給与支給総額目標値 (%)</t>
  </si>
  <si>
    <t>一人当たりの
給与支給総額目標値 (%)</t>
  </si>
  <si>
    <t>うち 人件費*2</t>
  </si>
  <si>
    <t>事業計画期間1年あたりの
補助事業で新たに製造等する製品等の
売上高見込み額(税抜)</t>
  </si>
  <si>
    <t>付加価値額の年平均成長率 (％)</t>
  </si>
  <si>
    <t>役員数 (人)</t>
  </si>
  <si>
    <t>従業員数*3 (人)</t>
  </si>
  <si>
    <t>うち 正社員数*4 (人)</t>
  </si>
  <si>
    <t>うち 補助事業に係る従業員の給与支給総額*5</t>
  </si>
  <si>
    <t>1人当たり給与支給総額の年平均成長率*6 (％)</t>
  </si>
  <si>
    <t>新規設備投資による支出*7</t>
  </si>
  <si>
    <t>設備投資額*8</t>
  </si>
  <si>
    <t>無形固定資産投資額*9</t>
  </si>
  <si>
    <t>研究開発費*10</t>
  </si>
  <si>
    <t>能力開発費*11</t>
  </si>
  <si>
    <t>　また、従業員の給与支給総額は、決算書上の従業員給与手当や賞与とは異なる値となる場合があります。給与支給総額には、課税対象となる給与等のみを計上し、非課税経費は含めないでください。</t>
  </si>
  <si>
    <t>　うち 労務費*1</t>
  </si>
  <si>
    <t>　うち 人件費*2</t>
  </si>
  <si>
    <t>　うち 正社員数*4 (人)</t>
  </si>
  <si>
    <t>　うち 補助事業に係る従業員の給与支給総額*5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</si>
</sst>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年&quot;mm&quot;月&quot;"/>
    <numFmt numFmtId="179" formatCode="&quot;¥&quot;#,##0_);[Red]\(&quot;¥&quot;#,##0\)"/>
    <numFmt numFmtId="180" formatCode="0.00_);[Red]\(0.00\)"/>
    <numFmt numFmtId="181" formatCode="0_);[Red]\(0\)"/>
    <numFmt numFmtId="182" formatCode="0.0"/>
    <numFmt numFmtId="183" formatCode="#,##0.0;[Red]\-#,##0.0"/>
  </numFmts>
  <fonts count="50" x14ac:knownFonts="1">
    <font>
      <sz val="11"/>
      <color theme="1"/>
      <name val="Meiryo UI"/>
      <charset val="134"/>
    </font>
    <font>
      <sz val="10"/>
      <color rgb="FF000000"/>
      <name val="Meiryo UI"/>
      <charset val="134"/>
    </font>
    <font>
      <sz val="10"/>
      <color theme="1"/>
      <name val="Meiryo UI"/>
      <charset val="134"/>
    </font>
    <font>
      <sz val="11"/>
      <color theme="0" tint="-0.34998626667073579"/>
      <name val="Meiryo UI"/>
      <charset val="134"/>
    </font>
    <font>
      <sz val="11"/>
      <color rgb="FF262626"/>
      <name val="Meiryo UI"/>
      <charset val="134"/>
    </font>
    <font>
      <sz val="12"/>
      <color theme="1"/>
      <name val="Meiryo UI"/>
      <charset val="134"/>
    </font>
    <font>
      <sz val="16"/>
      <color theme="1"/>
      <name val="Meiryo UI"/>
      <charset val="134"/>
    </font>
    <font>
      <b/>
      <sz val="16"/>
      <color theme="0"/>
      <name val="Meiryo UI"/>
      <charset val="134"/>
    </font>
    <font>
      <b/>
      <sz val="16"/>
      <color rgb="FFFFFFFF"/>
      <name val="Meiryo UI"/>
      <charset val="134"/>
    </font>
    <font>
      <b/>
      <sz val="16"/>
      <name val="Meiryo UI"/>
      <charset val="134"/>
    </font>
    <font>
      <sz val="16"/>
      <color rgb="FF0070C0"/>
      <name val="Meiryo UI"/>
      <charset val="134"/>
    </font>
    <font>
      <sz val="16"/>
      <name val="Meiryo UI"/>
      <charset val="134"/>
    </font>
    <font>
      <b/>
      <sz val="16"/>
      <color rgb="FF000000"/>
      <name val="Meiryo UI"/>
      <charset val="134"/>
    </font>
    <font>
      <sz val="16"/>
      <color theme="3"/>
      <name val="Meiryo UI"/>
      <charset val="134"/>
    </font>
    <font>
      <sz val="16"/>
      <color theme="0"/>
      <name val="Meiryo UI"/>
      <charset val="134"/>
    </font>
    <font>
      <sz val="11"/>
      <name val="Meiryo UI"/>
      <charset val="134"/>
    </font>
    <font>
      <sz val="12"/>
      <name val="Meiryo UI"/>
      <charset val="134"/>
    </font>
    <font>
      <sz val="11"/>
      <color rgb="FFFF0000"/>
      <name val="Meiryo UI"/>
      <charset val="134"/>
    </font>
    <font>
      <b/>
      <sz val="16"/>
      <color rgb="FF0070C0"/>
      <name val="Meiryo UI"/>
      <charset val="134"/>
    </font>
    <font>
      <sz val="10"/>
      <color theme="0" tint="-0.14999847407452621"/>
      <name val="Meiryo UI"/>
      <charset val="134"/>
    </font>
    <font>
      <b/>
      <sz val="16"/>
      <color theme="4"/>
      <name val="Meiryo UI"/>
      <charset val="134"/>
    </font>
    <font>
      <b/>
      <sz val="12"/>
      <color theme="0"/>
      <name val="Meiryo UI"/>
      <charset val="134"/>
    </font>
    <font>
      <sz val="12"/>
      <color rgb="FFFFFFFF"/>
      <name val="Meiryo UI"/>
      <charset val="134"/>
    </font>
    <font>
      <sz val="11"/>
      <color theme="10"/>
      <name val="Meiryo UI"/>
      <charset val="134"/>
    </font>
    <font>
      <sz val="10"/>
      <name val="Meiryo UI"/>
      <charset val="134"/>
    </font>
    <font>
      <sz val="12"/>
      <color rgb="FFFFFF00"/>
      <name val="Meiryo UI"/>
      <charset val="134"/>
    </font>
    <font>
      <b/>
      <sz val="16"/>
      <color theme="1"/>
      <name val="Meiryo UI"/>
      <charset val="134"/>
    </font>
    <font>
      <b/>
      <sz val="12"/>
      <color theme="1"/>
      <name val="Meiryo UI"/>
      <charset val="134"/>
    </font>
    <font>
      <sz val="16"/>
      <color rgb="FFFFFFFF"/>
      <name val="Meiryo UI"/>
      <charset val="134"/>
    </font>
    <font>
      <sz val="11"/>
      <color theme="4"/>
      <name val="Meiryo UI"/>
      <charset val="134"/>
    </font>
    <font>
      <b/>
      <sz val="14"/>
      <color theme="0"/>
      <name val="Meiryo UI"/>
      <charset val="134"/>
    </font>
    <font>
      <sz val="11"/>
      <color theme="0"/>
      <name val="Meiryo UI"/>
      <charset val="134"/>
    </font>
    <font>
      <b/>
      <sz val="11"/>
      <color theme="1"/>
      <name val="Meiryo UI"/>
      <charset val="134"/>
    </font>
    <font>
      <b/>
      <sz val="11"/>
      <color theme="0"/>
      <name val="Meiryo UI"/>
      <charset val="134"/>
    </font>
    <font>
      <b/>
      <sz val="14"/>
      <color theme="4"/>
      <name val="Meiryo UI"/>
      <charset val="134"/>
    </font>
    <font>
      <b/>
      <sz val="11"/>
      <color theme="1" tint="0.249977111117893"/>
      <name val="Meiryo UI"/>
      <charset val="134"/>
    </font>
    <font>
      <sz val="11"/>
      <color theme="1" tint="0.249977111117893"/>
      <name val="Meiryo UI"/>
      <charset val="134"/>
    </font>
    <font>
      <sz val="11"/>
      <color rgb="FF0070C0"/>
      <name val="Meiryo UI"/>
      <charset val="134"/>
    </font>
    <font>
      <b/>
      <sz val="11"/>
      <color theme="4"/>
      <name val="Meiryo UI"/>
      <charset val="134"/>
    </font>
    <font>
      <sz val="11"/>
      <color theme="0" tint="-0.49995422223578601"/>
      <name val="Meiryo UI"/>
      <charset val="134"/>
    </font>
    <font>
      <sz val="11"/>
      <color theme="1" tint="0.49995422223578601"/>
      <name val="Meiryo UI"/>
      <charset val="134"/>
    </font>
    <font>
      <b/>
      <sz val="11"/>
      <color theme="5"/>
      <name val="Meiryo UI"/>
      <charset val="134"/>
    </font>
    <font>
      <b/>
      <sz val="11"/>
      <name val="Meiryo UI"/>
      <charset val="134"/>
    </font>
    <font>
      <sz val="11"/>
      <color theme="4" tint="-0.249977111117893"/>
      <name val="Segoe UI Symbol"/>
      <family val="2"/>
    </font>
    <font>
      <sz val="11"/>
      <color theme="4" tint="-0.249977111117893"/>
      <name val="Meiryo UI"/>
      <charset val="134"/>
    </font>
    <font>
      <b/>
      <sz val="11"/>
      <color theme="4" tint="-0.249977111117893"/>
      <name val="Meiryo UI"/>
      <charset val="134"/>
    </font>
    <font>
      <b/>
      <sz val="11"/>
      <color rgb="FFFF0000"/>
      <name val="Meiryo UI"/>
      <charset val="134"/>
    </font>
    <font>
      <i/>
      <sz val="11"/>
      <color theme="1"/>
      <name val="Meiryo UI"/>
      <charset val="134"/>
    </font>
    <font>
      <sz val="11"/>
      <color theme="1"/>
      <name val="Meiryo UI"/>
      <charset val="134"/>
    </font>
    <font>
      <sz val="6"/>
      <name val="ＭＳ Ｐゴシック"/>
      <family val="3"/>
      <charset val="128"/>
    </font>
  </fonts>
  <fills count="2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1" tint="9.9978637043366805E-2"/>
        <bgColor indexed="64"/>
      </patternFill>
    </fill>
    <fill>
      <patternFill patternType="solid">
        <fgColor theme="0"/>
        <bgColor indexed="64"/>
      </patternFill>
    </fill>
    <fill>
      <patternFill patternType="solid">
        <fgColor theme="4"/>
        <bgColor indexed="64"/>
      </patternFill>
    </fill>
    <fill>
      <patternFill patternType="solid">
        <fgColor theme="4" tint="0.79995117038483843"/>
        <bgColor indexed="64"/>
      </patternFill>
    </fill>
    <fill>
      <patternFill patternType="solid">
        <fgColor theme="0" tint="-0.14999847407452621"/>
        <bgColor indexed="64"/>
      </patternFill>
    </fill>
    <fill>
      <patternFill patternType="solid">
        <fgColor theme="5"/>
        <bgColor indexed="64"/>
      </patternFill>
    </fill>
    <fill>
      <patternFill patternType="solid">
        <fgColor theme="5" tint="0.79995117038483843"/>
        <bgColor indexed="64"/>
      </patternFill>
    </fill>
    <fill>
      <patternFill patternType="solid">
        <fgColor theme="6"/>
        <bgColor indexed="64"/>
      </patternFill>
    </fill>
    <fill>
      <patternFill patternType="solid">
        <fgColor theme="6" tint="0.79995117038483843"/>
        <bgColor indexed="64"/>
      </patternFill>
    </fill>
    <fill>
      <patternFill patternType="solid">
        <fgColor theme="8"/>
        <bgColor indexed="64"/>
      </patternFill>
    </fill>
    <fill>
      <patternFill patternType="solid">
        <fgColor theme="8" tint="0.79995117038483843"/>
        <bgColor indexed="64"/>
      </patternFill>
    </fill>
    <fill>
      <patternFill patternType="solid">
        <fgColor theme="0" tint="-0.49995422223578601"/>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0" tint="-4.9989318521683403E-2"/>
        <bgColor indexed="64"/>
      </patternFill>
    </fill>
  </fills>
  <borders count="88">
    <border>
      <left/>
      <right/>
      <top/>
      <bottom/>
      <diagonal/>
    </border>
    <border>
      <left/>
      <right/>
      <top style="thick">
        <color auto="1"/>
      </top>
      <bottom/>
      <diagonal/>
    </border>
    <border>
      <left/>
      <right/>
      <top style="medium">
        <color auto="1"/>
      </top>
      <bottom/>
      <diagonal/>
    </border>
    <border>
      <left/>
      <right/>
      <top/>
      <bottom style="double">
        <color auto="1"/>
      </bottom>
      <diagonal/>
    </border>
    <border>
      <left/>
      <right style="thin">
        <color theme="0" tint="-0.14999847407452621"/>
      </right>
      <top/>
      <bottom/>
      <diagonal/>
    </border>
    <border>
      <left style="thin">
        <color theme="0" tint="-0.34998626667073579"/>
      </left>
      <right style="thin">
        <color theme="0" tint="-0.34998626667073579"/>
      </right>
      <top style="thin">
        <color theme="0" tint="-0.34998626667073579"/>
      </top>
      <bottom/>
      <diagonal/>
    </border>
    <border>
      <left style="thick">
        <color theme="1"/>
      </left>
      <right style="thin">
        <color theme="0" tint="-0.34998626667073579"/>
      </right>
      <top style="thick">
        <color theme="1"/>
      </top>
      <bottom style="thick">
        <color theme="1"/>
      </bottom>
      <diagonal/>
    </border>
    <border>
      <left style="thin">
        <color theme="0" tint="-0.34998626667073579"/>
      </left>
      <right style="thin">
        <color theme="0" tint="-0.34998626667073579"/>
      </right>
      <top style="thick">
        <color theme="1"/>
      </top>
      <bottom style="thick">
        <color theme="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style="thin">
        <color theme="0" tint="-0.14999847407452621"/>
      </top>
      <bottom style="thin">
        <color theme="0" tint="-0.34998626667073579"/>
      </bottom>
      <diagonal/>
    </border>
    <border>
      <left/>
      <right style="thin">
        <color theme="0" tint="-0.34998626667073579"/>
      </right>
      <top style="thin">
        <color theme="0" tint="-0.34998626667073579"/>
      </top>
      <bottom/>
      <diagonal/>
    </border>
    <border diagonalUp="1">
      <left/>
      <right style="thin">
        <color theme="0" tint="-0.34998626667073579"/>
      </right>
      <top/>
      <bottom style="thin">
        <color theme="0" tint="-0.34998626667073579"/>
      </bottom>
      <diagonal style="thin">
        <color theme="0" tint="-0.34998626667073579"/>
      </diagonal>
    </border>
    <border diagonalUp="1">
      <left style="thin">
        <color theme="0" tint="-0.34998626667073579"/>
      </left>
      <right style="thin">
        <color theme="0" tint="-0.34998626667073579"/>
      </right>
      <top/>
      <bottom style="thin">
        <color theme="0" tint="-0.34998626667073579"/>
      </bottom>
      <diagonal style="thin">
        <color theme="0" tint="-0.34998626667073579"/>
      </diagonal>
    </border>
    <border diagonalUp="1">
      <left style="thin">
        <color theme="0" tint="-0.34998626667073579"/>
      </left>
      <right/>
      <top/>
      <bottom style="thin">
        <color theme="0" tint="-0.34998626667073579"/>
      </bottom>
      <diagonal style="thin">
        <color theme="0" tint="-0.34998626667073579"/>
      </diagonal>
    </border>
    <border>
      <left style="thick">
        <color theme="1"/>
      </left>
      <right style="thin">
        <color theme="0" tint="-0.34998626667073579"/>
      </right>
      <top style="thick">
        <color theme="1"/>
      </top>
      <bottom/>
      <diagonal/>
    </border>
    <border>
      <left style="thin">
        <color theme="0" tint="-0.34998626667073579"/>
      </left>
      <right style="thin">
        <color theme="0" tint="-0.34998626667073579"/>
      </right>
      <top/>
      <bottom/>
      <diagonal/>
    </border>
    <border>
      <left style="thick">
        <color theme="1"/>
      </left>
      <right style="thin">
        <color theme="0" tint="-0.34998626667073579"/>
      </right>
      <top/>
      <bottom style="thin">
        <color theme="0" tint="-0.34998626667073579"/>
      </bottom>
      <diagonal/>
    </border>
    <border>
      <left style="thin">
        <color theme="0" tint="-0.34998626667073579"/>
      </left>
      <right style="thin">
        <color theme="0" tint="-0.34998626667073579"/>
      </right>
      <top style="thick">
        <color theme="1"/>
      </top>
      <bottom style="thin">
        <color theme="0" tint="-0.34998626667073579"/>
      </bottom>
      <diagonal/>
    </border>
    <border>
      <left style="thick">
        <color theme="1"/>
      </left>
      <right style="thin">
        <color theme="0" tint="-0.34998626667073579"/>
      </right>
      <top style="thin">
        <color theme="0" tint="-0.34998626667073579"/>
      </top>
      <bottom style="thick">
        <color theme="1"/>
      </bottom>
      <diagonal/>
    </border>
    <border>
      <left style="thin">
        <color theme="0" tint="-0.34998626667073579"/>
      </left>
      <right style="thin">
        <color theme="0" tint="-0.34998626667073579"/>
      </right>
      <top style="thin">
        <color theme="0" tint="-0.34998626667073579"/>
      </top>
      <bottom style="thick">
        <color theme="1"/>
      </bottom>
      <diagonal/>
    </border>
    <border diagonalUp="1">
      <left/>
      <right style="thin">
        <color theme="0" tint="-0.34998626667073579"/>
      </right>
      <top style="thin">
        <color theme="0" tint="-0.34998626667073579"/>
      </top>
      <bottom style="thin">
        <color theme="0" tint="-0.34998626667073579"/>
      </bottom>
      <diagonal style="thin">
        <color theme="0" tint="-0.34998626667073579"/>
      </diagonal>
    </border>
    <border diagonalUp="1">
      <left style="thin">
        <color theme="0" tint="-0.34998626667073579"/>
      </left>
      <right style="thin">
        <color theme="0" tint="-0.34998626667073579"/>
      </right>
      <top style="thin">
        <color theme="0" tint="-0.34998626667073579"/>
      </top>
      <bottom style="thin">
        <color theme="0" tint="-0.34998626667073579"/>
      </bottom>
      <diagonal style="thin">
        <color theme="0" tint="-0.34998626667073579"/>
      </diagonal>
    </border>
    <border diagonalUp="1">
      <left style="thin">
        <color theme="0" tint="-0.34998626667073579"/>
      </left>
      <right/>
      <top style="thin">
        <color theme="0" tint="-0.34998626667073579"/>
      </top>
      <bottom style="thin">
        <color theme="0" tint="-0.34998626667073579"/>
      </bottom>
      <diagonal style="thin">
        <color theme="0" tint="-0.34998626667073579"/>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ck">
        <color auto="1"/>
      </left>
      <right style="thin">
        <color theme="0" tint="-0.34998626667073579"/>
      </right>
      <top style="thick">
        <color auto="1"/>
      </top>
      <bottom style="thick">
        <color auto="1"/>
      </bottom>
      <diagonal/>
    </border>
    <border>
      <left style="thin">
        <color theme="0" tint="-0.34998626667073579"/>
      </left>
      <right style="thin">
        <color theme="0" tint="-0.34998626667073579"/>
      </right>
      <top style="thick">
        <color auto="1"/>
      </top>
      <bottom style="thick">
        <color auto="1"/>
      </bottom>
      <diagonal/>
    </border>
    <border>
      <left style="thick">
        <color theme="1"/>
      </left>
      <right style="thin">
        <color theme="0" tint="-0.34998626667073579"/>
      </right>
      <top style="thick">
        <color theme="1"/>
      </top>
      <bottom style="thin">
        <color theme="0" tint="-0.34998626667073579"/>
      </bottom>
      <diagonal/>
    </border>
    <border>
      <left style="thin">
        <color theme="0" tint="-0.34998626667073579"/>
      </left>
      <right/>
      <top style="thin">
        <color theme="0" tint="-0.34998626667073579"/>
      </top>
      <bottom style="thick">
        <color theme="1"/>
      </bottom>
      <diagonal/>
    </border>
    <border diagonalUp="1">
      <left/>
      <right style="thin">
        <color theme="0" tint="-0.34998626667073579"/>
      </right>
      <top/>
      <bottom/>
      <diagonal style="thin">
        <color theme="0" tint="-0.34998626667073579"/>
      </diagonal>
    </border>
    <border diagonalUp="1">
      <left style="thin">
        <color theme="0" tint="-0.34998626667073579"/>
      </left>
      <right style="thin">
        <color theme="0" tint="-0.34998626667073579"/>
      </right>
      <top/>
      <bottom/>
      <diagonal style="thin">
        <color theme="0" tint="-0.34998626667073579"/>
      </diagonal>
    </border>
    <border diagonalUp="1">
      <left style="thin">
        <color theme="0" tint="-0.34998626667073579"/>
      </left>
      <right/>
      <top/>
      <bottom/>
      <diagonal style="thin">
        <color theme="0" tint="-0.34998626667073579"/>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ck">
        <color theme="1"/>
      </right>
      <top style="thick">
        <color theme="1"/>
      </top>
      <bottom style="thin">
        <color theme="0" tint="-0.34998626667073579"/>
      </bottom>
      <diagonal/>
    </border>
    <border>
      <left style="thin">
        <color theme="0" tint="-0.34998626667073579"/>
      </left>
      <right style="thick">
        <color theme="1"/>
      </right>
      <top style="thin">
        <color theme="0" tint="-0.34998626667073579"/>
      </top>
      <bottom style="thick">
        <color theme="1"/>
      </bottom>
      <diagonal/>
    </border>
    <border>
      <left style="thin">
        <color theme="0" tint="-0.34998626667073579"/>
      </left>
      <right/>
      <top style="thick">
        <color theme="1"/>
      </top>
      <bottom style="thick">
        <color theme="1"/>
      </bottom>
      <diagonal/>
    </border>
    <border>
      <left style="thin">
        <color theme="0" tint="-0.34998626667073579"/>
      </left>
      <right style="thick">
        <color theme="1"/>
      </right>
      <top style="thick">
        <color theme="1"/>
      </top>
      <bottom style="thick">
        <color theme="1"/>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34998626667073579"/>
      </left>
      <right/>
      <top style="thick">
        <color theme="1"/>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34998626667073579"/>
      </bottom>
      <diagonal/>
    </border>
    <border>
      <left style="thick">
        <color theme="1"/>
      </left>
      <right style="thin">
        <color theme="0" tint="-0.34998626667073579"/>
      </right>
      <top style="thin">
        <color theme="0" tint="-0.34998626667073579"/>
      </top>
      <bottom style="thin">
        <color theme="0" tint="-0.34998626667073579"/>
      </bottom>
      <diagonal/>
    </border>
    <border>
      <left style="thick">
        <color theme="1"/>
      </left>
      <right style="thin">
        <color theme="0" tint="-0.34998626667073579"/>
      </right>
      <top style="thin">
        <color theme="0" tint="-0.34998626667073579"/>
      </top>
      <bottom/>
      <diagonal/>
    </border>
    <border>
      <left style="thick">
        <color theme="1"/>
      </left>
      <right style="thin">
        <color theme="0" tint="-0.34998626667073579"/>
      </right>
      <top/>
      <bottom/>
      <diagonal/>
    </border>
    <border diagonalUp="1">
      <left style="thin">
        <color theme="0" tint="-0.34998626667073579"/>
      </left>
      <right style="thin">
        <color theme="0" tint="-0.34998626667073579"/>
      </right>
      <top style="thick">
        <color theme="1"/>
      </top>
      <bottom/>
      <diagonal style="thin">
        <color theme="0" tint="-0.34998626667073579"/>
      </diagonal>
    </border>
    <border>
      <left/>
      <right style="thin">
        <color theme="0" tint="-0.34998626667073579"/>
      </right>
      <top style="thick">
        <color theme="1"/>
      </top>
      <bottom/>
      <diagonal/>
    </border>
    <border>
      <left style="thin">
        <color theme="0" tint="-0.34998626667073579"/>
      </left>
      <right style="thick">
        <color theme="1"/>
      </right>
      <top style="thin">
        <color theme="0" tint="-0.34998626667073579"/>
      </top>
      <bottom style="thin">
        <color theme="0" tint="-0.34998626667073579"/>
      </bottom>
      <diagonal/>
    </border>
    <border>
      <left style="thin">
        <color theme="0" tint="-0.34998626667073579"/>
      </left>
      <right style="thick">
        <color theme="1"/>
      </right>
      <top/>
      <bottom style="thin">
        <color theme="0" tint="-0.34998626667073579"/>
      </bottom>
      <diagonal/>
    </border>
    <border>
      <left style="thin">
        <color theme="0" tint="-0.34998626667073579"/>
      </left>
      <right style="thick">
        <color theme="1"/>
      </right>
      <top/>
      <bottom/>
      <diagonal/>
    </border>
    <border>
      <left/>
      <right style="thin">
        <color theme="0" tint="-0.34998626667073579"/>
      </right>
      <top style="thick">
        <color theme="1"/>
      </top>
      <bottom style="thick">
        <color theme="1"/>
      </bottom>
      <diagonal/>
    </border>
    <border>
      <left/>
      <right style="thin">
        <color theme="0" tint="-0.34998626667073579"/>
      </right>
      <top style="thick">
        <color theme="1"/>
      </top>
      <bottom style="thin">
        <color theme="0" tint="-0.34998626667073579"/>
      </bottom>
      <diagonal/>
    </border>
    <border diagonalUp="1">
      <left style="thin">
        <color theme="0" tint="-0.34998626667073579"/>
      </left>
      <right style="thick">
        <color theme="1"/>
      </right>
      <top/>
      <bottom style="thin">
        <color theme="0" tint="-0.34998626667073579"/>
      </bottom>
      <diagonal style="thin">
        <color theme="0" tint="-0.34998626667073579"/>
      </diagonal>
    </border>
    <border>
      <left style="thin">
        <color theme="0" tint="-0.34998626667073579"/>
      </left>
      <right style="thick">
        <color auto="1"/>
      </right>
      <top style="thick">
        <color auto="1"/>
      </top>
      <bottom style="thick">
        <color auto="1"/>
      </bottom>
      <diagonal/>
    </border>
    <border>
      <left/>
      <right/>
      <top style="thick">
        <color theme="1"/>
      </top>
      <bottom style="thick">
        <color theme="1"/>
      </bottom>
      <diagonal/>
    </border>
    <border diagonalUp="1">
      <left/>
      <right style="thin">
        <color theme="0" tint="-0.34998626667073579"/>
      </right>
      <top style="thick">
        <color theme="1"/>
      </top>
      <bottom/>
      <diagonal style="thin">
        <color theme="0" tint="-0.34998626667073579"/>
      </diagonal>
    </border>
    <border>
      <left style="thin">
        <color theme="0" tint="-0.34998626667073579"/>
      </left>
      <right style="thick">
        <color theme="1"/>
      </right>
      <top style="thin">
        <color theme="0" tint="-0.34998626667073579"/>
      </top>
      <bottom/>
      <diagonal/>
    </border>
    <border>
      <left/>
      <right style="thin">
        <color theme="0" tint="-0.34998626667073579"/>
      </right>
      <top style="thin">
        <color theme="0" tint="-0.34998626667073579"/>
      </top>
      <bottom style="thick">
        <color theme="1"/>
      </bottom>
      <diagonal/>
    </border>
    <border diagonalUp="1">
      <left style="thin">
        <color theme="0" tint="-0.34998626667073579"/>
      </left>
      <right style="thick">
        <color theme="1"/>
      </right>
      <top style="thick">
        <color theme="1"/>
      </top>
      <bottom/>
      <diagonal style="thin">
        <color theme="0" tint="-0.34998626667073579"/>
      </diagonal>
    </border>
    <border diagonalUp="1">
      <left style="thick">
        <color theme="1"/>
      </left>
      <right style="thin">
        <color theme="0" tint="-0.34998626667073579"/>
      </right>
      <top style="thin">
        <color theme="0" tint="-0.34998626667073579"/>
      </top>
      <bottom style="thin">
        <color theme="0" tint="-0.34998626667073579"/>
      </bottom>
      <diagonal style="thin">
        <color theme="0" tint="-0.34998626667073579"/>
      </diagonal>
    </border>
    <border>
      <left style="thick">
        <color theme="1"/>
      </left>
      <right style="thick">
        <color theme="1"/>
      </right>
      <top style="thick">
        <color theme="1"/>
      </top>
      <bottom style="thin">
        <color theme="0" tint="-0.34998626667073579"/>
      </bottom>
      <diagonal/>
    </border>
    <border>
      <left style="thick">
        <color theme="1"/>
      </left>
      <right style="thick">
        <color theme="1"/>
      </right>
      <top style="thin">
        <color theme="0" tint="-0.34998626667073579"/>
      </top>
      <bottom style="thick">
        <color theme="1"/>
      </bottom>
      <diagonal/>
    </border>
    <border>
      <left style="thick">
        <color auto="1"/>
      </left>
      <right style="thin">
        <color theme="0" tint="-0.34998626667073579"/>
      </right>
      <top style="thick">
        <color auto="1"/>
      </top>
      <bottom style="thin">
        <color theme="0" tint="-0.34998626667073579"/>
      </bottom>
      <diagonal/>
    </border>
    <border>
      <left style="thin">
        <color theme="0" tint="-0.34998626667073579"/>
      </left>
      <right style="thin">
        <color theme="0" tint="-0.34998626667073579"/>
      </right>
      <top style="thick">
        <color auto="1"/>
      </top>
      <bottom style="thin">
        <color theme="0" tint="-0.34998626667073579"/>
      </bottom>
      <diagonal/>
    </border>
    <border>
      <left style="thin">
        <color theme="0" tint="-0.34998626667073579"/>
      </left>
      <right style="thick">
        <color auto="1"/>
      </right>
      <top style="thick">
        <color auto="1"/>
      </top>
      <bottom style="thin">
        <color theme="0" tint="-0.34998626667073579"/>
      </bottom>
      <diagonal/>
    </border>
    <border>
      <left style="thick">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auto="1"/>
      </right>
      <top style="thin">
        <color theme="0" tint="-0.34998626667073579"/>
      </top>
      <bottom style="thin">
        <color theme="0" tint="-0.34998626667073579"/>
      </bottom>
      <diagonal/>
    </border>
    <border>
      <left style="thick">
        <color auto="1"/>
      </left>
      <right style="thin">
        <color theme="0" tint="-0.34998626667073579"/>
      </right>
      <top style="thin">
        <color theme="0" tint="-0.34998626667073579"/>
      </top>
      <bottom style="thick">
        <color auto="1"/>
      </bottom>
      <diagonal/>
    </border>
    <border>
      <left style="thin">
        <color theme="0" tint="-0.34998626667073579"/>
      </left>
      <right style="thin">
        <color theme="0" tint="-0.34998626667073579"/>
      </right>
      <top style="thin">
        <color theme="0" tint="-0.34998626667073579"/>
      </top>
      <bottom style="thick">
        <color auto="1"/>
      </bottom>
      <diagonal/>
    </border>
    <border>
      <left style="thin">
        <color theme="0" tint="-0.34998626667073579"/>
      </left>
      <right style="thick">
        <color auto="1"/>
      </right>
      <top style="thin">
        <color theme="0" tint="-0.34998626667073579"/>
      </top>
      <bottom style="thick">
        <color auto="1"/>
      </bottom>
      <diagonal/>
    </border>
    <border>
      <left style="thin">
        <color theme="0" tint="-0.34998626667073579"/>
      </left>
      <right/>
      <top/>
      <bottom/>
      <diagonal/>
    </border>
    <border>
      <left style="thin">
        <color theme="0" tint="-0.34998626667073579"/>
      </left>
      <right style="thin">
        <color theme="0" tint="-0.34998626667073579"/>
      </right>
      <top style="thick">
        <color auto="1"/>
      </top>
      <bottom/>
      <diagonal/>
    </border>
    <border>
      <left style="thin">
        <color theme="0" tint="-0.34998626667073579"/>
      </left>
      <right/>
      <top style="thick">
        <color auto="1"/>
      </top>
      <bottom/>
      <diagonal/>
    </border>
    <border>
      <left style="thick">
        <color theme="1"/>
      </left>
      <right style="thick">
        <color theme="1"/>
      </right>
      <top style="thick">
        <color theme="1"/>
      </top>
      <bottom/>
      <diagonal/>
    </border>
    <border>
      <left style="thick">
        <color theme="1"/>
      </left>
      <right style="thick">
        <color theme="1"/>
      </right>
      <top style="thin">
        <color theme="0" tint="-0.34998626667073579"/>
      </top>
      <bottom/>
      <diagonal/>
    </border>
    <border>
      <left style="thick">
        <color theme="1"/>
      </left>
      <right/>
      <top style="thick">
        <color theme="1"/>
      </top>
      <bottom style="thick">
        <color theme="1"/>
      </bottom>
      <diagonal/>
    </border>
    <border>
      <left/>
      <right style="thick">
        <color theme="1"/>
      </right>
      <top style="thick">
        <color theme="1"/>
      </top>
      <bottom style="thick">
        <color theme="1"/>
      </bottom>
      <diagonal/>
    </border>
    <border>
      <left style="thick">
        <color theme="0" tint="-0.24994659260841701"/>
      </left>
      <right/>
      <top style="thick">
        <color theme="0" tint="-0.24994659260841701"/>
      </top>
      <bottom/>
      <diagonal/>
    </border>
    <border>
      <left/>
      <right/>
      <top style="thick">
        <color theme="0" tint="-0.24994659260841701"/>
      </top>
      <bottom/>
      <diagonal/>
    </border>
    <border>
      <left style="thick">
        <color theme="0" tint="-0.24994659260841701"/>
      </left>
      <right/>
      <top/>
      <bottom/>
      <diagonal/>
    </border>
    <border>
      <left/>
      <right style="thick">
        <color theme="0" tint="-0.24994659260841701"/>
      </right>
      <top style="thick">
        <color theme="0" tint="-0.24994659260841701"/>
      </top>
      <bottom/>
      <diagonal/>
    </border>
    <border>
      <left/>
      <right style="thick">
        <color theme="0" tint="-0.24994659260841701"/>
      </right>
      <top/>
      <bottom/>
      <diagonal/>
    </border>
    <border>
      <left style="thick">
        <color theme="0" tint="-0.24994659260841701"/>
      </left>
      <right/>
      <top/>
      <bottom style="thick">
        <color theme="0" tint="-0.24994659260841701"/>
      </bottom>
      <diagonal/>
    </border>
    <border>
      <left/>
      <right/>
      <top/>
      <bottom style="thick">
        <color theme="0" tint="-0.24994659260841701"/>
      </bottom>
      <diagonal/>
    </border>
    <border>
      <left/>
      <right style="thick">
        <color theme="0" tint="-0.24994659260841701"/>
      </right>
      <top/>
      <bottom style="thick">
        <color theme="0" tint="-0.24994659260841701"/>
      </bottom>
      <diagonal/>
    </border>
  </borders>
  <cellStyleXfs count="10">
    <xf numFmtId="0" fontId="0" fillId="0" borderId="0"/>
    <xf numFmtId="38" fontId="48" fillId="0" borderId="0" applyFont="0" applyFill="0" applyBorder="0" applyAlignment="0" applyProtection="0">
      <alignment vertical="center"/>
    </xf>
    <xf numFmtId="0" fontId="23" fillId="0" borderId="0" applyNumberFormat="0" applyFill="0" applyBorder="0" applyAlignment="0" applyProtection="0"/>
    <xf numFmtId="0" fontId="48" fillId="0" borderId="0">
      <alignment vertical="center"/>
    </xf>
    <xf numFmtId="38" fontId="48" fillId="0" borderId="0" applyFont="0" applyFill="0" applyBorder="0" applyAlignment="0" applyProtection="0">
      <alignment vertical="center"/>
    </xf>
    <xf numFmtId="9" fontId="48" fillId="0" borderId="0" applyFont="0" applyFill="0" applyBorder="0" applyAlignment="0" applyProtection="0">
      <alignment vertical="center"/>
    </xf>
    <xf numFmtId="179" fontId="48" fillId="0" borderId="0" applyFont="0" applyFill="0" applyBorder="0" applyAlignment="0" applyProtection="0">
      <alignment vertical="center"/>
    </xf>
    <xf numFmtId="179" fontId="48" fillId="0" borderId="0" applyFont="0" applyFill="0" applyBorder="0" applyAlignment="0" applyProtection="0">
      <alignment vertical="center"/>
    </xf>
    <xf numFmtId="0" fontId="48" fillId="0" borderId="0">
      <alignment vertical="center"/>
    </xf>
    <xf numFmtId="0" fontId="48" fillId="0" borderId="0"/>
  </cellStyleXfs>
  <cellXfs count="418">
    <xf numFmtId="0" fontId="0" fillId="0" borderId="0" xfId="0"/>
    <xf numFmtId="0" fontId="1" fillId="0" borderId="0" xfId="0" applyFont="1"/>
    <xf numFmtId="0" fontId="2" fillId="0" borderId="0" xfId="0" applyFont="1"/>
    <xf numFmtId="0" fontId="2" fillId="2" borderId="0" xfId="0" applyFont="1" applyFill="1"/>
    <xf numFmtId="0" fontId="3" fillId="0" borderId="0" xfId="0" applyFont="1"/>
    <xf numFmtId="0" fontId="0" fillId="0" borderId="1" xfId="0" applyBorder="1"/>
    <xf numFmtId="0" fontId="0" fillId="0" borderId="2" xfId="0" applyBorder="1"/>
    <xf numFmtId="0" fontId="4" fillId="3" borderId="0" xfId="0" applyFont="1" applyFill="1"/>
    <xf numFmtId="0" fontId="4" fillId="0" borderId="0" xfId="0" applyFont="1"/>
    <xf numFmtId="0" fontId="0" fillId="0" borderId="0" xfId="0" applyAlignment="1">
      <alignment vertical="center"/>
    </xf>
    <xf numFmtId="0" fontId="0" fillId="0" borderId="3" xfId="0" applyBorder="1" applyAlignment="1">
      <alignment vertical="center"/>
    </xf>
    <xf numFmtId="0" fontId="0" fillId="0" borderId="3" xfId="0" applyBorder="1" applyAlignment="1">
      <alignment vertical="center" wrapText="1"/>
    </xf>
    <xf numFmtId="55" fontId="0" fillId="0" borderId="0" xfId="0" applyNumberFormat="1" applyAlignment="1">
      <alignment vertical="center"/>
    </xf>
    <xf numFmtId="3" fontId="0" fillId="0" borderId="0" xfId="0" applyNumberFormat="1" applyAlignment="1">
      <alignment vertical="center"/>
    </xf>
    <xf numFmtId="0" fontId="48" fillId="4" borderId="0" xfId="8" applyFill="1">
      <alignment vertical="center"/>
    </xf>
    <xf numFmtId="0" fontId="5" fillId="4" borderId="0" xfId="0" applyFont="1" applyFill="1" applyAlignment="1">
      <alignment horizontal="center" vertical="center"/>
    </xf>
    <xf numFmtId="0" fontId="48" fillId="4" borderId="0" xfId="8" applyFill="1" applyAlignment="1">
      <alignment horizontal="left" vertical="center"/>
    </xf>
    <xf numFmtId="0" fontId="6" fillId="4" borderId="4" xfId="8" applyFont="1" applyFill="1" applyBorder="1">
      <alignment vertical="center"/>
    </xf>
    <xf numFmtId="0" fontId="7" fillId="5" borderId="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7" fillId="5" borderId="5" xfId="0" applyFont="1" applyFill="1" applyBorder="1" applyAlignment="1">
      <alignment horizontal="center" vertical="center"/>
    </xf>
    <xf numFmtId="0" fontId="5" fillId="4" borderId="0" xfId="8" applyFont="1" applyFill="1" applyAlignment="1"/>
    <xf numFmtId="176" fontId="6" fillId="6" borderId="6" xfId="0" applyNumberFormat="1" applyFont="1" applyFill="1" applyBorder="1" applyAlignment="1">
      <alignment vertical="center"/>
    </xf>
    <xf numFmtId="176" fontId="6" fillId="0" borderId="7" xfId="0" applyNumberFormat="1" applyFont="1" applyBorder="1" applyAlignment="1">
      <alignment vertical="center"/>
    </xf>
    <xf numFmtId="0" fontId="7" fillId="7" borderId="8" xfId="8" applyFont="1" applyFill="1" applyBorder="1">
      <alignment vertical="center"/>
    </xf>
    <xf numFmtId="0" fontId="7" fillId="7" borderId="9" xfId="8" applyFont="1" applyFill="1" applyBorder="1">
      <alignment vertical="center"/>
    </xf>
    <xf numFmtId="0" fontId="7" fillId="7" borderId="9" xfId="8" applyFont="1" applyFill="1" applyBorder="1" applyAlignment="1">
      <alignment horizontal="center" vertical="center" wrapText="1"/>
    </xf>
    <xf numFmtId="0" fontId="7" fillId="7" borderId="10" xfId="8" applyFont="1" applyFill="1" applyBorder="1" applyAlignment="1">
      <alignment horizontal="center" vertical="center" wrapText="1"/>
    </xf>
    <xf numFmtId="0" fontId="9" fillId="8" borderId="8" xfId="8" applyFont="1" applyFill="1" applyBorder="1" applyAlignment="1">
      <alignment horizontal="left" vertical="center"/>
    </xf>
    <xf numFmtId="0" fontId="9" fillId="8" borderId="9" xfId="8" applyFont="1" applyFill="1" applyBorder="1" applyAlignment="1">
      <alignment horizontal="left" vertical="center" wrapText="1"/>
    </xf>
    <xf numFmtId="179" fontId="10" fillId="9" borderId="11" xfId="6" applyFont="1" applyFill="1" applyBorder="1" applyAlignment="1">
      <alignment horizontal="right" vertical="center"/>
    </xf>
    <xf numFmtId="179" fontId="10" fillId="9" borderId="5" xfId="6" applyFont="1" applyFill="1" applyBorder="1" applyAlignment="1">
      <alignment horizontal="right" vertical="center"/>
    </xf>
    <xf numFmtId="0" fontId="9" fillId="8" borderId="9" xfId="8" applyFont="1" applyFill="1" applyBorder="1" applyAlignment="1">
      <alignment horizontal="left" vertical="center"/>
    </xf>
    <xf numFmtId="179" fontId="11" fillId="0" borderId="6" xfId="6" applyFont="1" applyFill="1" applyBorder="1" applyAlignment="1">
      <alignment horizontal="right" vertical="center"/>
    </xf>
    <xf numFmtId="179" fontId="11" fillId="0" borderId="7" xfId="8" applyNumberFormat="1" applyFont="1" applyBorder="1">
      <alignment vertical="center"/>
    </xf>
    <xf numFmtId="179" fontId="11" fillId="0" borderId="7" xfId="6" applyFont="1" applyFill="1" applyBorder="1" applyAlignment="1">
      <alignment horizontal="right" vertical="center"/>
    </xf>
    <xf numFmtId="0" fontId="6" fillId="9" borderId="12" xfId="8" applyFont="1" applyFill="1" applyBorder="1" applyAlignment="1">
      <alignment horizontal="justify" vertical="center"/>
    </xf>
    <xf numFmtId="0" fontId="6" fillId="9" borderId="13" xfId="8" applyFont="1" applyFill="1" applyBorder="1" applyAlignment="1">
      <alignment horizontal="justify" vertical="center"/>
    </xf>
    <xf numFmtId="0" fontId="6" fillId="9" borderId="14" xfId="8" applyFont="1" applyFill="1" applyBorder="1" applyAlignment="1">
      <alignment horizontal="justify" vertical="center"/>
    </xf>
    <xf numFmtId="179" fontId="11" fillId="0" borderId="15" xfId="6" applyFont="1" applyFill="1" applyBorder="1" applyAlignment="1">
      <alignment horizontal="right" vertical="center"/>
    </xf>
    <xf numFmtId="179" fontId="10" fillId="9" borderId="7" xfId="6" applyFont="1" applyFill="1" applyBorder="1" applyAlignment="1">
      <alignment horizontal="right" vertical="center"/>
    </xf>
    <xf numFmtId="179" fontId="10" fillId="9" borderId="16" xfId="6" applyFont="1" applyFill="1" applyBorder="1" applyAlignment="1">
      <alignment horizontal="right" vertical="center"/>
    </xf>
    <xf numFmtId="179" fontId="11" fillId="0" borderId="17" xfId="6" applyFont="1" applyFill="1" applyBorder="1" applyAlignment="1">
      <alignment horizontal="right" vertical="center"/>
    </xf>
    <xf numFmtId="179" fontId="11" fillId="0" borderId="18" xfId="8" applyNumberFormat="1" applyFont="1" applyBorder="1">
      <alignment vertical="center"/>
    </xf>
    <xf numFmtId="179" fontId="11" fillId="0" borderId="18" xfId="6" applyFont="1" applyFill="1" applyBorder="1" applyAlignment="1">
      <alignment horizontal="right" vertical="center"/>
    </xf>
    <xf numFmtId="179" fontId="11" fillId="0" borderId="19" xfId="6" applyFont="1" applyFill="1" applyBorder="1" applyAlignment="1">
      <alignment horizontal="right" vertical="center"/>
    </xf>
    <xf numFmtId="179" fontId="11" fillId="0" borderId="20" xfId="8" applyNumberFormat="1" applyFont="1" applyBorder="1">
      <alignment vertical="center"/>
    </xf>
    <xf numFmtId="179" fontId="11" fillId="0" borderId="20" xfId="6" applyFont="1" applyFill="1" applyBorder="1" applyAlignment="1">
      <alignment horizontal="right" vertical="center"/>
    </xf>
    <xf numFmtId="0" fontId="6" fillId="9" borderId="21" xfId="8" applyFont="1" applyFill="1" applyBorder="1" applyAlignment="1">
      <alignment horizontal="justify" vertical="center"/>
    </xf>
    <xf numFmtId="0" fontId="6" fillId="9" borderId="22" xfId="8" applyFont="1" applyFill="1" applyBorder="1" applyAlignment="1">
      <alignment horizontal="justify" vertical="center"/>
    </xf>
    <xf numFmtId="0" fontId="6" fillId="9" borderId="23" xfId="8" applyFont="1" applyFill="1" applyBorder="1" applyAlignment="1">
      <alignment horizontal="justify" vertical="center"/>
    </xf>
    <xf numFmtId="179" fontId="10" fillId="9" borderId="24" xfId="6" applyFont="1" applyFill="1" applyBorder="1" applyAlignment="1">
      <alignment horizontal="right" vertical="center"/>
    </xf>
    <xf numFmtId="179" fontId="10" fillId="9" borderId="25" xfId="6" applyFont="1" applyFill="1" applyBorder="1" applyAlignment="1">
      <alignment horizontal="right" vertical="center"/>
    </xf>
    <xf numFmtId="179" fontId="10" fillId="9" borderId="22" xfId="6" applyFont="1" applyFill="1" applyBorder="1" applyAlignment="1">
      <alignment horizontal="right" vertical="center"/>
    </xf>
    <xf numFmtId="179" fontId="11" fillId="6" borderId="26" xfId="6" applyFont="1" applyFill="1" applyBorder="1" applyAlignment="1">
      <alignment horizontal="right" vertical="center"/>
    </xf>
    <xf numFmtId="179" fontId="11" fillId="6" borderId="27" xfId="6" applyFont="1" applyFill="1" applyBorder="1" applyAlignment="1">
      <alignment horizontal="right" vertical="center"/>
    </xf>
    <xf numFmtId="179" fontId="10" fillId="9" borderId="16" xfId="6" applyFont="1" applyFill="1" applyBorder="1" applyAlignment="1">
      <alignment horizontal="left" vertical="center"/>
    </xf>
    <xf numFmtId="179" fontId="10" fillId="9" borderId="16" xfId="8" applyNumberFormat="1" applyFont="1" applyFill="1" applyBorder="1" applyAlignment="1">
      <alignment horizontal="left" vertical="center"/>
    </xf>
    <xf numFmtId="0" fontId="9" fillId="8" borderId="8" xfId="8" applyFont="1" applyFill="1" applyBorder="1" applyAlignment="1">
      <alignment horizontal="left" vertical="center" wrapText="1"/>
    </xf>
    <xf numFmtId="179" fontId="11" fillId="0" borderId="28" xfId="6" applyFont="1" applyFill="1" applyBorder="1" applyAlignment="1">
      <alignment horizontal="right" vertical="center"/>
    </xf>
    <xf numFmtId="179" fontId="11" fillId="0" borderId="29" xfId="6" applyFont="1" applyFill="1" applyBorder="1" applyAlignment="1">
      <alignment horizontal="right" vertical="center"/>
    </xf>
    <xf numFmtId="0" fontId="6" fillId="9" borderId="30" xfId="8" applyFont="1" applyFill="1" applyBorder="1" applyAlignment="1">
      <alignment horizontal="justify" vertical="center"/>
    </xf>
    <xf numFmtId="0" fontId="6" fillId="9" borderId="31" xfId="8" applyFont="1" applyFill="1" applyBorder="1" applyAlignment="1">
      <alignment horizontal="justify" vertical="center"/>
    </xf>
    <xf numFmtId="0" fontId="6" fillId="9" borderId="32" xfId="8" applyFont="1" applyFill="1" applyBorder="1" applyAlignment="1">
      <alignment horizontal="justify" vertical="center"/>
    </xf>
    <xf numFmtId="0" fontId="12" fillId="8" borderId="8" xfId="8" applyFont="1" applyFill="1" applyBorder="1" applyAlignment="1">
      <alignment horizontal="left" vertical="center"/>
    </xf>
    <xf numFmtId="179" fontId="10" fillId="9" borderId="33" xfId="6" applyFont="1" applyFill="1" applyBorder="1" applyAlignment="1">
      <alignment horizontal="right" vertical="center"/>
    </xf>
    <xf numFmtId="179" fontId="10" fillId="9" borderId="34" xfId="6" applyFont="1" applyFill="1" applyBorder="1" applyAlignment="1">
      <alignment horizontal="right" vertical="center"/>
    </xf>
    <xf numFmtId="179" fontId="10" fillId="9" borderId="35" xfId="6" applyFont="1" applyFill="1" applyBorder="1" applyAlignment="1">
      <alignment horizontal="right" vertical="center"/>
    </xf>
    <xf numFmtId="179" fontId="11" fillId="0" borderId="36" xfId="6" applyFont="1" applyFill="1" applyBorder="1" applyAlignment="1">
      <alignment horizontal="right" vertical="center"/>
    </xf>
    <xf numFmtId="179" fontId="11" fillId="0" borderId="37" xfId="6" applyFont="1" applyFill="1" applyBorder="1" applyAlignment="1">
      <alignment horizontal="right" vertical="center"/>
    </xf>
    <xf numFmtId="0" fontId="9" fillId="8" borderId="24" xfId="8" applyFont="1" applyFill="1" applyBorder="1" applyAlignment="1">
      <alignment horizontal="left" vertical="center" wrapText="1"/>
    </xf>
    <xf numFmtId="179" fontId="10" fillId="9" borderId="38" xfId="6" applyFont="1" applyFill="1" applyBorder="1" applyAlignment="1">
      <alignment horizontal="right" vertical="center"/>
    </xf>
    <xf numFmtId="179" fontId="11" fillId="0" borderId="39" xfId="6" applyFont="1" applyFill="1" applyBorder="1" applyAlignment="1">
      <alignment horizontal="right" vertical="center"/>
    </xf>
    <xf numFmtId="0" fontId="12" fillId="8" borderId="40" xfId="8" applyFont="1" applyFill="1" applyBorder="1" applyAlignment="1">
      <alignment horizontal="left" vertical="center"/>
    </xf>
    <xf numFmtId="0" fontId="9" fillId="8" borderId="41" xfId="8" applyFont="1" applyFill="1" applyBorder="1" applyAlignment="1">
      <alignment horizontal="left" vertical="center" wrapText="1"/>
    </xf>
    <xf numFmtId="0" fontId="9" fillId="8" borderId="11" xfId="8" applyFont="1" applyFill="1" applyBorder="1" applyAlignment="1">
      <alignment horizontal="left" vertical="center" wrapText="1"/>
    </xf>
    <xf numFmtId="179" fontId="10" fillId="9" borderId="18" xfId="6" applyFont="1" applyFill="1" applyBorder="1" applyAlignment="1">
      <alignment horizontal="right" vertical="center"/>
    </xf>
    <xf numFmtId="179" fontId="10" fillId="9" borderId="42" xfId="6" applyFont="1" applyFill="1" applyBorder="1" applyAlignment="1">
      <alignment horizontal="right" vertical="center"/>
    </xf>
    <xf numFmtId="0" fontId="7" fillId="10" borderId="8" xfId="8" applyFont="1" applyFill="1" applyBorder="1" applyAlignment="1">
      <alignment horizontal="left" vertical="center"/>
    </xf>
    <xf numFmtId="0" fontId="9" fillId="10" borderId="9" xfId="8" applyFont="1" applyFill="1" applyBorder="1" applyAlignment="1">
      <alignment horizontal="left" vertical="center" wrapText="1"/>
    </xf>
    <xf numFmtId="179" fontId="10" fillId="10" borderId="43" xfId="6" applyFont="1" applyFill="1" applyBorder="1" applyAlignment="1">
      <alignment horizontal="right" vertical="center"/>
    </xf>
    <xf numFmtId="0" fontId="9" fillId="11" borderId="44" xfId="8" applyFont="1" applyFill="1" applyBorder="1" applyAlignment="1">
      <alignment horizontal="left" vertical="center"/>
    </xf>
    <xf numFmtId="0" fontId="9" fillId="11" borderId="43" xfId="8" applyFont="1" applyFill="1" applyBorder="1" applyAlignment="1">
      <alignment horizontal="left" vertical="center" wrapText="1"/>
    </xf>
    <xf numFmtId="0" fontId="12" fillId="11" borderId="8" xfId="8" applyFont="1" applyFill="1" applyBorder="1" applyAlignment="1">
      <alignment horizontal="left" vertical="center"/>
    </xf>
    <xf numFmtId="0" fontId="9" fillId="11" borderId="9" xfId="8" applyFont="1" applyFill="1" applyBorder="1" applyAlignment="1">
      <alignment horizontal="left" vertical="center"/>
    </xf>
    <xf numFmtId="0" fontId="12" fillId="11" borderId="44" xfId="8" applyFont="1" applyFill="1" applyBorder="1" applyAlignment="1">
      <alignment horizontal="left" vertical="center"/>
    </xf>
    <xf numFmtId="0" fontId="9" fillId="11" borderId="8" xfId="8" applyFont="1" applyFill="1" applyBorder="1" applyAlignment="1">
      <alignment horizontal="left" vertical="center"/>
    </xf>
    <xf numFmtId="0" fontId="9" fillId="11" borderId="9" xfId="8" applyFont="1" applyFill="1" applyBorder="1" applyAlignment="1">
      <alignment horizontal="left" vertical="center" wrapText="1"/>
    </xf>
    <xf numFmtId="0" fontId="9" fillId="11" borderId="40" xfId="8" applyFont="1" applyFill="1" applyBorder="1" applyAlignment="1">
      <alignment horizontal="left" vertical="center"/>
    </xf>
    <xf numFmtId="0" fontId="9" fillId="11" borderId="41" xfId="8" applyFont="1" applyFill="1" applyBorder="1" applyAlignment="1">
      <alignment horizontal="left" vertical="center"/>
    </xf>
    <xf numFmtId="0" fontId="13" fillId="9" borderId="22" xfId="8" applyFont="1" applyFill="1" applyBorder="1" applyAlignment="1">
      <alignment horizontal="justify" vertical="center"/>
    </xf>
    <xf numFmtId="0" fontId="7" fillId="12" borderId="8" xfId="8" applyFont="1" applyFill="1" applyBorder="1" applyAlignment="1">
      <alignment horizontal="left" vertical="center"/>
    </xf>
    <xf numFmtId="0" fontId="9" fillId="12" borderId="9" xfId="8" applyFont="1" applyFill="1" applyBorder="1" applyAlignment="1">
      <alignment horizontal="left" vertical="center"/>
    </xf>
    <xf numFmtId="0" fontId="13" fillId="12" borderId="41" xfId="8" applyFont="1" applyFill="1" applyBorder="1" applyAlignment="1">
      <alignment horizontal="justify" vertical="center"/>
    </xf>
    <xf numFmtId="0" fontId="9" fillId="13" borderId="8" xfId="8" applyFont="1" applyFill="1" applyBorder="1" applyAlignment="1">
      <alignment horizontal="left" vertical="center"/>
    </xf>
    <xf numFmtId="0" fontId="9" fillId="13" borderId="9" xfId="8" applyFont="1" applyFill="1" applyBorder="1" applyAlignment="1">
      <alignment horizontal="left" vertical="center" wrapText="1"/>
    </xf>
    <xf numFmtId="181" fontId="6" fillId="0" borderId="28" xfId="8" applyNumberFormat="1" applyFont="1" applyBorder="1" applyAlignment="1">
      <alignment horizontal="right" vertical="center"/>
    </xf>
    <xf numFmtId="181" fontId="6" fillId="0" borderId="18" xfId="8" applyNumberFormat="1" applyFont="1" applyBorder="1" applyAlignment="1">
      <alignment horizontal="right" vertical="center"/>
    </xf>
    <xf numFmtId="0" fontId="9" fillId="13" borderId="24" xfId="8" applyFont="1" applyFill="1" applyBorder="1" applyAlignment="1">
      <alignment horizontal="left" vertical="center"/>
    </xf>
    <xf numFmtId="179" fontId="6" fillId="0" borderId="45" xfId="6" applyFont="1" applyFill="1" applyBorder="1" applyAlignment="1">
      <alignment horizontal="right" vertical="center"/>
    </xf>
    <xf numFmtId="179" fontId="6" fillId="0" borderId="25" xfId="6" applyFont="1" applyFill="1" applyBorder="1" applyAlignment="1">
      <alignment horizontal="right" vertical="center"/>
    </xf>
    <xf numFmtId="179" fontId="6" fillId="0" borderId="46" xfId="6" applyFont="1" applyFill="1" applyBorder="1" applyAlignment="1">
      <alignment horizontal="right" vertical="center"/>
    </xf>
    <xf numFmtId="179" fontId="6" fillId="0" borderId="5" xfId="6" applyFont="1" applyFill="1" applyBorder="1" applyAlignment="1">
      <alignment horizontal="right" vertical="center"/>
    </xf>
    <xf numFmtId="180" fontId="6" fillId="0" borderId="46" xfId="8" applyNumberFormat="1" applyFont="1" applyBorder="1" applyAlignment="1">
      <alignment horizontal="right" vertical="center"/>
    </xf>
    <xf numFmtId="180" fontId="6" fillId="0" borderId="5" xfId="8" applyNumberFormat="1" applyFont="1" applyBorder="1" applyAlignment="1">
      <alignment horizontal="right" vertical="center"/>
    </xf>
    <xf numFmtId="180" fontId="6" fillId="0" borderId="40" xfId="8" applyNumberFormat="1" applyFont="1" applyBorder="1" applyAlignment="1">
      <alignment horizontal="right" vertical="center"/>
    </xf>
    <xf numFmtId="0" fontId="9" fillId="13" borderId="9" xfId="8" applyFont="1" applyFill="1" applyBorder="1" applyAlignment="1">
      <alignment horizontal="left" vertical="center"/>
    </xf>
    <xf numFmtId="181" fontId="6" fillId="0" borderId="45" xfId="8" applyNumberFormat="1" applyFont="1" applyBorder="1" applyAlignment="1">
      <alignment horizontal="right" vertical="center"/>
    </xf>
    <xf numFmtId="181" fontId="6" fillId="0" borderId="25" xfId="8" applyNumberFormat="1" applyFont="1" applyBorder="1" applyAlignment="1">
      <alignment horizontal="right" vertical="center"/>
    </xf>
    <xf numFmtId="179" fontId="6" fillId="0" borderId="47" xfId="6" applyFont="1" applyFill="1" applyBorder="1" applyAlignment="1">
      <alignment horizontal="right" vertical="center"/>
    </xf>
    <xf numFmtId="179" fontId="6" fillId="0" borderId="16" xfId="6" applyFont="1" applyFill="1" applyBorder="1" applyAlignment="1">
      <alignment horizontal="right" vertical="center"/>
    </xf>
    <xf numFmtId="179" fontId="6" fillId="9" borderId="48" xfId="6" applyFont="1" applyFill="1" applyBorder="1" applyAlignment="1">
      <alignment horizontal="right" vertical="center"/>
    </xf>
    <xf numFmtId="0" fontId="12" fillId="13" borderId="8" xfId="8" applyFont="1" applyFill="1" applyBorder="1" applyAlignment="1">
      <alignment horizontal="left" vertical="center"/>
    </xf>
    <xf numFmtId="179" fontId="10" fillId="9" borderId="25" xfId="8" applyNumberFormat="1" applyFont="1" applyFill="1" applyBorder="1" applyAlignment="1">
      <alignment horizontal="right" vertical="center"/>
    </xf>
    <xf numFmtId="0" fontId="7" fillId="14" borderId="8" xfId="8" applyFont="1" applyFill="1" applyBorder="1" applyAlignment="1">
      <alignment horizontal="left" vertical="center"/>
    </xf>
    <xf numFmtId="0" fontId="7" fillId="14" borderId="9" xfId="8" applyFont="1" applyFill="1" applyBorder="1" applyAlignment="1">
      <alignment horizontal="left" vertical="center" wrapText="1"/>
    </xf>
    <xf numFmtId="0" fontId="14" fillId="14" borderId="41" xfId="8" applyFont="1" applyFill="1" applyBorder="1" applyAlignment="1">
      <alignment horizontal="justify" vertical="center"/>
    </xf>
    <xf numFmtId="0" fontId="9" fillId="15" borderId="44" xfId="8" applyFont="1" applyFill="1" applyBorder="1" applyAlignment="1">
      <alignment horizontal="left" vertical="center"/>
    </xf>
    <xf numFmtId="0" fontId="9" fillId="15" borderId="43" xfId="8" applyFont="1" applyFill="1" applyBorder="1" applyAlignment="1">
      <alignment horizontal="left" vertical="center" wrapText="1"/>
    </xf>
    <xf numFmtId="179" fontId="11" fillId="0" borderId="49" xfId="6" applyFont="1" applyFill="1" applyBorder="1" applyAlignment="1">
      <alignment horizontal="right" vertical="center"/>
    </xf>
    <xf numFmtId="179" fontId="11" fillId="0" borderId="45" xfId="6" applyFont="1" applyFill="1" applyBorder="1" applyAlignment="1">
      <alignment horizontal="right" vertical="center"/>
    </xf>
    <xf numFmtId="179" fontId="11" fillId="0" borderId="25" xfId="6" applyFont="1" applyFill="1" applyBorder="1" applyAlignment="1">
      <alignment horizontal="right" vertical="center"/>
    </xf>
    <xf numFmtId="179" fontId="11" fillId="0" borderId="50" xfId="6" applyFont="1" applyFill="1" applyBorder="1" applyAlignment="1">
      <alignment horizontal="right" vertical="center"/>
    </xf>
    <xf numFmtId="0" fontId="9" fillId="15" borderId="43" xfId="8" applyFont="1" applyFill="1" applyBorder="1" applyAlignment="1">
      <alignment horizontal="left" vertical="center"/>
    </xf>
    <xf numFmtId="179" fontId="11" fillId="0" borderId="34" xfId="6" applyFont="1" applyFill="1" applyBorder="1" applyAlignment="1">
      <alignment horizontal="right" vertical="center"/>
    </xf>
    <xf numFmtId="179" fontId="11" fillId="0" borderId="51" xfId="6" applyFont="1" applyFill="1" applyBorder="1" applyAlignment="1">
      <alignment horizontal="right" vertical="center"/>
    </xf>
    <xf numFmtId="179" fontId="11" fillId="0" borderId="47" xfId="6" applyFont="1" applyFill="1" applyBorder="1" applyAlignment="1">
      <alignment horizontal="right" vertical="center"/>
    </xf>
    <xf numFmtId="179" fontId="11" fillId="0" borderId="16" xfId="6" applyFont="1" applyFill="1" applyBorder="1" applyAlignment="1">
      <alignment horizontal="right" vertical="center"/>
    </xf>
    <xf numFmtId="179" fontId="11" fillId="0" borderId="52" xfId="6" applyFont="1" applyFill="1" applyBorder="1" applyAlignment="1">
      <alignment horizontal="right" vertical="center"/>
    </xf>
    <xf numFmtId="10" fontId="48" fillId="4" borderId="0" xfId="8" applyNumberFormat="1" applyFill="1">
      <alignment vertical="center"/>
    </xf>
    <xf numFmtId="0" fontId="48" fillId="6" borderId="0" xfId="8" applyFill="1">
      <alignment vertical="center"/>
    </xf>
    <xf numFmtId="0" fontId="15" fillId="6" borderId="0" xfId="8" applyFont="1" applyFill="1">
      <alignment vertical="center"/>
    </xf>
    <xf numFmtId="0" fontId="16" fillId="6" borderId="0" xfId="8" applyFont="1" applyFill="1">
      <alignment vertical="center"/>
    </xf>
    <xf numFmtId="0" fontId="17" fillId="6" borderId="0" xfId="8" applyFont="1" applyFill="1">
      <alignment vertical="center"/>
    </xf>
    <xf numFmtId="10" fontId="48" fillId="6" borderId="0" xfId="8" applyNumberFormat="1" applyFill="1">
      <alignment vertical="center"/>
    </xf>
    <xf numFmtId="0" fontId="48" fillId="4" borderId="0" xfId="8" applyFill="1" applyAlignment="1">
      <alignment horizontal="right" vertical="center"/>
    </xf>
    <xf numFmtId="0" fontId="7" fillId="5" borderId="25" xfId="0" applyFont="1" applyFill="1" applyBorder="1" applyAlignment="1">
      <alignment horizontal="center" vertical="center"/>
    </xf>
    <xf numFmtId="176" fontId="6" fillId="0" borderId="39" xfId="0" applyNumberFormat="1" applyFont="1" applyBorder="1" applyAlignment="1">
      <alignment vertical="center"/>
    </xf>
    <xf numFmtId="176" fontId="10" fillId="9" borderId="11" xfId="0" applyNumberFormat="1" applyFont="1" applyFill="1" applyBorder="1" applyAlignment="1">
      <alignment vertical="center"/>
    </xf>
    <xf numFmtId="176" fontId="10" fillId="9" borderId="5" xfId="0" applyNumberFormat="1" applyFont="1" applyFill="1" applyBorder="1" applyAlignment="1">
      <alignment vertical="center"/>
    </xf>
    <xf numFmtId="0" fontId="7" fillId="7" borderId="24" xfId="8" applyFont="1" applyFill="1" applyBorder="1" applyAlignment="1">
      <alignment horizontal="center" vertical="center" wrapText="1"/>
    </xf>
    <xf numFmtId="179" fontId="11" fillId="0" borderId="53" xfId="6" applyFont="1" applyFill="1" applyBorder="1" applyAlignment="1">
      <alignment horizontal="right" vertical="center"/>
    </xf>
    <xf numFmtId="179" fontId="6" fillId="0" borderId="54" xfId="8" applyNumberFormat="1" applyFont="1" applyBorder="1">
      <alignment vertical="center"/>
    </xf>
    <xf numFmtId="179" fontId="6" fillId="0" borderId="18" xfId="8" applyNumberFormat="1" applyFont="1" applyBorder="1">
      <alignment vertical="center"/>
    </xf>
    <xf numFmtId="179" fontId="6" fillId="0" borderId="36" xfId="8" applyNumberFormat="1" applyFont="1" applyBorder="1">
      <alignment vertical="center"/>
    </xf>
    <xf numFmtId="0" fontId="6" fillId="9" borderId="55" xfId="8" applyFont="1" applyFill="1" applyBorder="1" applyAlignment="1">
      <alignment horizontal="justify" vertical="center"/>
    </xf>
    <xf numFmtId="179" fontId="6" fillId="0" borderId="19" xfId="8" applyNumberFormat="1" applyFont="1" applyBorder="1">
      <alignment vertical="center"/>
    </xf>
    <xf numFmtId="179" fontId="6" fillId="0" borderId="20" xfId="8" applyNumberFormat="1" applyFont="1" applyBorder="1">
      <alignment vertical="center"/>
    </xf>
    <xf numFmtId="179" fontId="6" fillId="0" borderId="37" xfId="8" applyNumberFormat="1" applyFont="1" applyBorder="1">
      <alignment vertical="center"/>
    </xf>
    <xf numFmtId="179" fontId="6" fillId="0" borderId="7" xfId="8" applyNumberFormat="1" applyFont="1" applyBorder="1">
      <alignment vertical="center"/>
    </xf>
    <xf numFmtId="179" fontId="6" fillId="0" borderId="39" xfId="8" applyNumberFormat="1" applyFont="1" applyBorder="1">
      <alignment vertical="center"/>
    </xf>
    <xf numFmtId="179" fontId="6" fillId="0" borderId="54" xfId="6" applyFont="1" applyFill="1" applyBorder="1" applyAlignment="1">
      <alignment horizontal="right" vertical="center"/>
    </xf>
    <xf numFmtId="179" fontId="6" fillId="0" borderId="18" xfId="6" applyFont="1" applyFill="1" applyBorder="1" applyAlignment="1">
      <alignment horizontal="right" vertical="center"/>
    </xf>
    <xf numFmtId="179" fontId="6" fillId="0" borderId="35" xfId="6" applyFont="1" applyFill="1" applyBorder="1" applyAlignment="1">
      <alignment horizontal="right" vertical="center"/>
    </xf>
    <xf numFmtId="179" fontId="6" fillId="0" borderId="16" xfId="8" applyNumberFormat="1" applyFont="1" applyBorder="1">
      <alignment vertical="center"/>
    </xf>
    <xf numFmtId="179" fontId="6" fillId="0" borderId="52" xfId="8" applyNumberFormat="1" applyFont="1" applyBorder="1">
      <alignment vertical="center"/>
    </xf>
    <xf numFmtId="179" fontId="6" fillId="0" borderId="45" xfId="8" applyNumberFormat="1" applyFont="1" applyBorder="1">
      <alignment vertical="center"/>
    </xf>
    <xf numFmtId="179" fontId="6" fillId="0" borderId="25" xfId="8" applyNumberFormat="1" applyFont="1" applyBorder="1">
      <alignment vertical="center"/>
    </xf>
    <xf numFmtId="179" fontId="6" fillId="0" borderId="50" xfId="8" applyNumberFormat="1" applyFont="1" applyBorder="1">
      <alignment vertical="center"/>
    </xf>
    <xf numFmtId="179" fontId="11" fillId="6" borderId="56" xfId="6" applyFont="1" applyFill="1" applyBorder="1" applyAlignment="1">
      <alignment horizontal="right" vertical="center"/>
    </xf>
    <xf numFmtId="179" fontId="11" fillId="0" borderId="57" xfId="6" applyFont="1" applyFill="1" applyBorder="1" applyAlignment="1">
      <alignment horizontal="right" vertical="center"/>
    </xf>
    <xf numFmtId="179" fontId="11" fillId="0" borderId="39" xfId="8" applyNumberFormat="1" applyFont="1" applyBorder="1">
      <alignment vertical="center"/>
    </xf>
    <xf numFmtId="179" fontId="11" fillId="9" borderId="58" xfId="6" applyFont="1" applyFill="1" applyBorder="1" applyAlignment="1">
      <alignment horizontal="right" vertical="center"/>
    </xf>
    <xf numFmtId="179" fontId="11" fillId="9" borderId="13" xfId="8" applyNumberFormat="1" applyFont="1" applyFill="1" applyBorder="1">
      <alignment vertical="center"/>
    </xf>
    <xf numFmtId="179" fontId="10" fillId="9" borderId="25" xfId="8" applyNumberFormat="1" applyFont="1" applyFill="1" applyBorder="1">
      <alignment vertical="center"/>
    </xf>
    <xf numFmtId="179" fontId="10" fillId="9" borderId="16" xfId="8" applyNumberFormat="1" applyFont="1" applyFill="1" applyBorder="1">
      <alignment vertical="center"/>
    </xf>
    <xf numFmtId="179" fontId="6" fillId="0" borderId="36" xfId="6" applyFont="1" applyFill="1" applyBorder="1" applyAlignment="1">
      <alignment horizontal="right" vertical="center"/>
    </xf>
    <xf numFmtId="179" fontId="6" fillId="0" borderId="20" xfId="6" applyFont="1" applyFill="1" applyBorder="1" applyAlignment="1">
      <alignment horizontal="right" vertical="center"/>
    </xf>
    <xf numFmtId="179" fontId="6" fillId="0" borderId="37" xfId="6" applyFont="1" applyFill="1" applyBorder="1" applyAlignment="1">
      <alignment horizontal="right" vertical="center"/>
    </xf>
    <xf numFmtId="179" fontId="11" fillId="9" borderId="21" xfId="6" applyFont="1" applyFill="1" applyBorder="1" applyAlignment="1">
      <alignment horizontal="right" vertical="center"/>
    </xf>
    <xf numFmtId="179" fontId="11" fillId="9" borderId="22" xfId="6" applyFont="1" applyFill="1" applyBorder="1" applyAlignment="1">
      <alignment horizontal="right" vertical="center"/>
    </xf>
    <xf numFmtId="179" fontId="11" fillId="10" borderId="43" xfId="6" applyFont="1" applyFill="1" applyBorder="1" applyAlignment="1">
      <alignment horizontal="right" vertical="center"/>
    </xf>
    <xf numFmtId="179" fontId="6" fillId="10" borderId="43" xfId="8" applyNumberFormat="1" applyFont="1" applyFill="1" applyBorder="1">
      <alignment vertical="center"/>
    </xf>
    <xf numFmtId="179" fontId="6" fillId="10" borderId="43" xfId="6" applyFont="1" applyFill="1" applyBorder="1" applyAlignment="1">
      <alignment horizontal="right" vertical="center"/>
    </xf>
    <xf numFmtId="179" fontId="6" fillId="10" borderId="33" xfId="6" applyFont="1" applyFill="1" applyBorder="1" applyAlignment="1">
      <alignment horizontal="right" vertical="center"/>
    </xf>
    <xf numFmtId="182" fontId="18" fillId="9" borderId="25" xfId="8" applyNumberFormat="1" applyFont="1" applyFill="1" applyBorder="1" applyAlignment="1">
      <alignment horizontal="right" vertical="center"/>
    </xf>
    <xf numFmtId="182" fontId="18" fillId="12" borderId="41" xfId="8" applyNumberFormat="1" applyFont="1" applyFill="1" applyBorder="1" applyAlignment="1">
      <alignment horizontal="right" vertical="center"/>
    </xf>
    <xf numFmtId="182" fontId="18" fillId="12" borderId="11" xfId="8" applyNumberFormat="1" applyFont="1" applyFill="1" applyBorder="1" applyAlignment="1">
      <alignment horizontal="right" vertical="center"/>
    </xf>
    <xf numFmtId="181" fontId="6" fillId="0" borderId="36" xfId="8" applyNumberFormat="1" applyFont="1" applyBorder="1" applyAlignment="1">
      <alignment horizontal="right" vertical="center"/>
    </xf>
    <xf numFmtId="179" fontId="6" fillId="0" borderId="8" xfId="6" applyFont="1" applyFill="1" applyBorder="1" applyAlignment="1">
      <alignment horizontal="right" vertical="center"/>
    </xf>
    <xf numFmtId="179" fontId="6" fillId="0" borderId="50" xfId="6" applyFont="1" applyFill="1" applyBorder="1" applyAlignment="1">
      <alignment horizontal="right" vertical="center"/>
    </xf>
    <xf numFmtId="179" fontId="6" fillId="0" borderId="40" xfId="6" applyFont="1" applyFill="1" applyBorder="1" applyAlignment="1">
      <alignment horizontal="right" vertical="center"/>
    </xf>
    <xf numFmtId="179" fontId="6" fillId="0" borderId="59" xfId="6" applyFont="1" applyFill="1" applyBorder="1" applyAlignment="1">
      <alignment horizontal="right" vertical="center"/>
    </xf>
    <xf numFmtId="180" fontId="6" fillId="0" borderId="25" xfId="8" applyNumberFormat="1" applyFont="1" applyBorder="1" applyAlignment="1">
      <alignment horizontal="right" vertical="center"/>
    </xf>
    <xf numFmtId="180" fontId="6" fillId="0" borderId="60" xfId="8" applyNumberFormat="1" applyFont="1" applyBorder="1" applyAlignment="1">
      <alignment horizontal="right" vertical="center"/>
    </xf>
    <xf numFmtId="180" fontId="6" fillId="0" borderId="20" xfId="8" applyNumberFormat="1" applyFont="1" applyBorder="1" applyAlignment="1">
      <alignment horizontal="right" vertical="center"/>
    </xf>
    <xf numFmtId="180" fontId="6" fillId="0" borderId="37" xfId="8" applyNumberFormat="1" applyFont="1" applyBorder="1" applyAlignment="1">
      <alignment horizontal="right" vertical="center"/>
    </xf>
    <xf numFmtId="181" fontId="6" fillId="0" borderId="50" xfId="8" applyNumberFormat="1" applyFont="1" applyBorder="1" applyAlignment="1">
      <alignment horizontal="right" vertical="center"/>
    </xf>
    <xf numFmtId="180" fontId="6" fillId="9" borderId="58" xfId="8" applyNumberFormat="1" applyFont="1" applyFill="1" applyBorder="1" applyAlignment="1">
      <alignment horizontal="right" vertical="center"/>
    </xf>
    <xf numFmtId="180" fontId="6" fillId="9" borderId="48" xfId="8" applyNumberFormat="1" applyFont="1" applyFill="1" applyBorder="1" applyAlignment="1">
      <alignment horizontal="right" vertical="center"/>
    </xf>
    <xf numFmtId="179" fontId="6" fillId="9" borderId="61" xfId="6" applyFont="1" applyFill="1" applyBorder="1" applyAlignment="1">
      <alignment horizontal="right" vertical="center"/>
    </xf>
    <xf numFmtId="179" fontId="6" fillId="0" borderId="60" xfId="6" applyFont="1" applyFill="1" applyBorder="1" applyAlignment="1">
      <alignment horizontal="right" vertical="center"/>
    </xf>
    <xf numFmtId="179" fontId="10" fillId="9" borderId="34" xfId="8" applyNumberFormat="1" applyFont="1" applyFill="1" applyBorder="1" applyAlignment="1">
      <alignment horizontal="right" vertical="center"/>
    </xf>
    <xf numFmtId="182" fontId="7" fillId="14" borderId="41" xfId="8" applyNumberFormat="1" applyFont="1" applyFill="1" applyBorder="1" applyAlignment="1">
      <alignment horizontal="right" vertical="center"/>
    </xf>
    <xf numFmtId="182" fontId="7" fillId="14" borderId="11" xfId="8" applyNumberFormat="1" applyFont="1" applyFill="1" applyBorder="1" applyAlignment="1">
      <alignment horizontal="right" vertical="center"/>
    </xf>
    <xf numFmtId="179" fontId="11" fillId="9" borderId="62" xfId="6" applyFont="1" applyFill="1" applyBorder="1" applyAlignment="1">
      <alignment horizontal="right" vertical="center"/>
    </xf>
    <xf numFmtId="0" fontId="7" fillId="7" borderId="8" xfId="0" applyFont="1" applyFill="1" applyBorder="1" applyAlignment="1">
      <alignment horizontal="center" vertical="center"/>
    </xf>
    <xf numFmtId="0" fontId="10" fillId="9" borderId="25" xfId="0" applyFont="1" applyFill="1" applyBorder="1" applyAlignment="1">
      <alignment horizontal="center" vertical="center"/>
    </xf>
    <xf numFmtId="0" fontId="19" fillId="4" borderId="0" xfId="0" applyFont="1" applyFill="1" applyAlignment="1">
      <alignment horizontal="center" vertical="center" wrapText="1"/>
    </xf>
    <xf numFmtId="0" fontId="10" fillId="9" borderId="41" xfId="8" applyFont="1" applyFill="1" applyBorder="1" applyAlignment="1">
      <alignment horizontal="center" vertical="center"/>
    </xf>
    <xf numFmtId="0" fontId="19" fillId="4" borderId="0" xfId="0" applyFont="1" applyFill="1" applyAlignment="1">
      <alignment horizontal="center" vertical="center"/>
    </xf>
    <xf numFmtId="0" fontId="7" fillId="7" borderId="8" xfId="0" applyFont="1" applyFill="1" applyBorder="1" applyAlignment="1">
      <alignment horizontal="center" vertical="center" wrapText="1"/>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7" fillId="7" borderId="25" xfId="0" applyFont="1" applyFill="1" applyBorder="1" applyAlignment="1">
      <alignment horizontal="center" vertical="center"/>
    </xf>
    <xf numFmtId="0" fontId="20" fillId="9" borderId="25" xfId="0" applyFont="1" applyFill="1" applyBorder="1" applyAlignment="1">
      <alignment horizontal="center" vertical="center"/>
    </xf>
    <xf numFmtId="0" fontId="7" fillId="7" borderId="25" xfId="0" applyFont="1" applyFill="1" applyBorder="1" applyAlignment="1">
      <alignment horizontal="center" vertical="center" wrapText="1"/>
    </xf>
    <xf numFmtId="183" fontId="20" fillId="9" borderId="5" xfId="1" applyNumberFormat="1" applyFont="1" applyFill="1" applyBorder="1" applyAlignment="1">
      <alignment horizontal="center" vertical="center"/>
    </xf>
    <xf numFmtId="183" fontId="20" fillId="9" borderId="5" xfId="1" applyNumberFormat="1"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16" borderId="25" xfId="0" applyFont="1" applyFill="1" applyBorder="1" applyAlignment="1">
      <alignment horizontal="center" vertical="center" wrapText="1"/>
    </xf>
    <xf numFmtId="183" fontId="10" fillId="9" borderId="5" xfId="1" applyNumberFormat="1" applyFont="1" applyFill="1" applyBorder="1" applyAlignment="1">
      <alignment horizontal="center" vertical="center"/>
    </xf>
    <xf numFmtId="0" fontId="21" fillId="16" borderId="25" xfId="0" applyFont="1" applyFill="1" applyBorder="1" applyAlignment="1">
      <alignment horizontal="center" vertical="center" wrapText="1"/>
    </xf>
    <xf numFmtId="0" fontId="22" fillId="16" borderId="25" xfId="0" applyFont="1" applyFill="1" applyBorder="1" applyAlignment="1">
      <alignment horizontal="center" vertical="center" wrapText="1"/>
    </xf>
    <xf numFmtId="179" fontId="10" fillId="9" borderId="25" xfId="6" applyFont="1" applyFill="1" applyBorder="1" applyAlignment="1">
      <alignment horizontal="center" vertical="center"/>
    </xf>
    <xf numFmtId="0" fontId="5" fillId="6" borderId="0" xfId="8" applyFont="1" applyFill="1">
      <alignment vertical="center"/>
    </xf>
    <xf numFmtId="0" fontId="5" fillId="6" borderId="0" xfId="8" applyFont="1" applyFill="1" applyAlignment="1">
      <alignment vertical="center" wrapText="1"/>
    </xf>
    <xf numFmtId="0" fontId="15" fillId="6" borderId="0" xfId="0" applyFont="1" applyFill="1"/>
    <xf numFmtId="0" fontId="23" fillId="6" borderId="0" xfId="2" applyFill="1" applyAlignment="1">
      <alignment vertical="center"/>
    </xf>
    <xf numFmtId="0" fontId="2" fillId="4" borderId="0" xfId="0" applyFont="1" applyFill="1" applyAlignment="1">
      <alignment vertical="center"/>
    </xf>
    <xf numFmtId="0" fontId="24" fillId="4" borderId="0" xfId="0" applyFont="1" applyFill="1" applyAlignment="1">
      <alignment vertical="center"/>
    </xf>
    <xf numFmtId="0" fontId="25" fillId="4" borderId="0" xfId="0" applyFont="1" applyFill="1" applyAlignment="1">
      <alignment horizontal="center" vertical="center"/>
    </xf>
    <xf numFmtId="0" fontId="6" fillId="4" borderId="0" xfId="0" applyFont="1" applyFill="1" applyAlignment="1">
      <alignment vertical="center"/>
    </xf>
    <xf numFmtId="0" fontId="7" fillId="5" borderId="8" xfId="0" applyFont="1" applyFill="1" applyBorder="1" applyAlignment="1">
      <alignment horizontal="centerContinuous" vertical="center"/>
    </xf>
    <xf numFmtId="0" fontId="26" fillId="5" borderId="9" xfId="0" applyFont="1" applyFill="1" applyBorder="1" applyAlignment="1">
      <alignment horizontal="centerContinuous" vertical="center"/>
    </xf>
    <xf numFmtId="0" fontId="7" fillId="5" borderId="24" xfId="0" applyFont="1" applyFill="1" applyBorder="1" applyAlignment="1">
      <alignment horizontal="centerContinuous" vertical="center"/>
    </xf>
    <xf numFmtId="0" fontId="7" fillId="5" borderId="40" xfId="0" applyFont="1" applyFill="1" applyBorder="1" applyAlignment="1">
      <alignment horizontal="centerContinuous" vertical="center"/>
    </xf>
    <xf numFmtId="0" fontId="7" fillId="5" borderId="41" xfId="0" applyFont="1" applyFill="1" applyBorder="1" applyAlignment="1">
      <alignment horizontal="centerContinuous" vertical="center"/>
    </xf>
    <xf numFmtId="0" fontId="14" fillId="5" borderId="5" xfId="0" applyFont="1" applyFill="1" applyBorder="1" applyAlignment="1">
      <alignment horizontal="center" vertical="center" wrapText="1"/>
    </xf>
    <xf numFmtId="0" fontId="7" fillId="7" borderId="8" xfId="0" applyFont="1" applyFill="1" applyBorder="1" applyAlignment="1">
      <alignment horizontal="centerContinuous" vertical="center"/>
    </xf>
    <xf numFmtId="0" fontId="7" fillId="7" borderId="9" xfId="0" applyFont="1" applyFill="1" applyBorder="1" applyAlignment="1">
      <alignment horizontal="centerContinuous" vertical="center"/>
    </xf>
    <xf numFmtId="0" fontId="7" fillId="7" borderId="24" xfId="0" applyFont="1" applyFill="1" applyBorder="1" applyAlignment="1">
      <alignment horizontal="centerContinuous" vertical="center"/>
    </xf>
    <xf numFmtId="0" fontId="26" fillId="8" borderId="8" xfId="0" applyFont="1" applyFill="1" applyBorder="1" applyAlignment="1">
      <alignment vertical="center"/>
    </xf>
    <xf numFmtId="0" fontId="26" fillId="8" borderId="9" xfId="0" applyFont="1" applyFill="1" applyBorder="1" applyAlignment="1">
      <alignment vertical="center"/>
    </xf>
    <xf numFmtId="38" fontId="10" fillId="9" borderId="11" xfId="1" applyFont="1" applyFill="1" applyBorder="1" applyAlignment="1">
      <alignment vertical="center"/>
    </xf>
    <xf numFmtId="38" fontId="10" fillId="9" borderId="5" xfId="1" applyFont="1" applyFill="1" applyBorder="1" applyAlignment="1">
      <alignment vertical="center"/>
    </xf>
    <xf numFmtId="0" fontId="6" fillId="8" borderId="8" xfId="0" applyFont="1" applyFill="1" applyBorder="1" applyAlignment="1">
      <alignment vertical="center"/>
    </xf>
    <xf numFmtId="0" fontId="6" fillId="8" borderId="9" xfId="0" applyFont="1" applyFill="1" applyBorder="1" applyAlignment="1">
      <alignment vertical="center"/>
    </xf>
    <xf numFmtId="38" fontId="6" fillId="0" borderId="65" xfId="1" applyFont="1" applyFill="1" applyBorder="1" applyAlignment="1">
      <alignment vertical="center"/>
    </xf>
    <xf numFmtId="38" fontId="6" fillId="0" borderId="66" xfId="1" applyFont="1" applyFill="1" applyBorder="1" applyAlignment="1">
      <alignment vertical="center"/>
    </xf>
    <xf numFmtId="38" fontId="6" fillId="0" borderId="67" xfId="1" applyFont="1" applyFill="1" applyBorder="1" applyAlignment="1">
      <alignment vertical="center"/>
    </xf>
    <xf numFmtId="38" fontId="6" fillId="0" borderId="68" xfId="1" applyFont="1" applyFill="1" applyBorder="1" applyAlignment="1">
      <alignment vertical="center"/>
    </xf>
    <xf numFmtId="38" fontId="6" fillId="0" borderId="25" xfId="1" applyFont="1" applyFill="1" applyBorder="1" applyAlignment="1">
      <alignment vertical="center"/>
    </xf>
    <xf numFmtId="38" fontId="6" fillId="0" borderId="69" xfId="1" applyFont="1" applyFill="1" applyBorder="1" applyAlignment="1">
      <alignment vertical="center"/>
    </xf>
    <xf numFmtId="38" fontId="6" fillId="0" borderId="70" xfId="1" applyFont="1" applyFill="1" applyBorder="1" applyAlignment="1">
      <alignment vertical="center"/>
    </xf>
    <xf numFmtId="38" fontId="6" fillId="0" borderId="71" xfId="1" applyFont="1" applyFill="1" applyBorder="1" applyAlignment="1">
      <alignment vertical="center"/>
    </xf>
    <xf numFmtId="38" fontId="6" fillId="0" borderId="72" xfId="1" applyFont="1" applyFill="1" applyBorder="1" applyAlignment="1">
      <alignment vertical="center"/>
    </xf>
    <xf numFmtId="38" fontId="10" fillId="9" borderId="35" xfId="1" applyFont="1" applyFill="1" applyBorder="1" applyAlignment="1">
      <alignment vertical="center"/>
    </xf>
    <xf numFmtId="38" fontId="11" fillId="0" borderId="65" xfId="1" applyFont="1" applyFill="1" applyBorder="1" applyAlignment="1">
      <alignment vertical="center"/>
    </xf>
    <xf numFmtId="38" fontId="11" fillId="0" borderId="66" xfId="1" applyFont="1" applyFill="1" applyBorder="1" applyAlignment="1">
      <alignment vertical="center"/>
    </xf>
    <xf numFmtId="38" fontId="11" fillId="0" borderId="67" xfId="1" applyFont="1" applyFill="1" applyBorder="1" applyAlignment="1">
      <alignment vertical="center"/>
    </xf>
    <xf numFmtId="38" fontId="11" fillId="0" borderId="68" xfId="1" applyFont="1" applyFill="1" applyBorder="1" applyAlignment="1">
      <alignment vertical="center"/>
    </xf>
    <xf numFmtId="38" fontId="11" fillId="0" borderId="25" xfId="1" applyFont="1" applyFill="1" applyBorder="1" applyAlignment="1">
      <alignment vertical="center"/>
    </xf>
    <xf numFmtId="38" fontId="11" fillId="0" borderId="69" xfId="1" applyFont="1" applyFill="1" applyBorder="1" applyAlignment="1">
      <alignment vertical="center"/>
    </xf>
    <xf numFmtId="0" fontId="6" fillId="8" borderId="41" xfId="0" applyFont="1" applyFill="1" applyBorder="1" applyAlignment="1">
      <alignment vertical="center"/>
    </xf>
    <xf numFmtId="38" fontId="11" fillId="0" borderId="70" xfId="1" applyFont="1" applyFill="1" applyBorder="1" applyAlignment="1">
      <alignment vertical="center"/>
    </xf>
    <xf numFmtId="38" fontId="11" fillId="0" borderId="71" xfId="1" applyFont="1" applyFill="1" applyBorder="1" applyAlignment="1">
      <alignment vertical="center"/>
    </xf>
    <xf numFmtId="38" fontId="11" fillId="0" borderId="72" xfId="1" applyFont="1" applyFill="1" applyBorder="1" applyAlignment="1">
      <alignment vertical="center"/>
    </xf>
    <xf numFmtId="0" fontId="26" fillId="8" borderId="73" xfId="0" applyFont="1" applyFill="1" applyBorder="1" applyAlignment="1">
      <alignment vertical="center"/>
    </xf>
    <xf numFmtId="0" fontId="26" fillId="8" borderId="0" xfId="0" applyFont="1" applyFill="1" applyAlignment="1">
      <alignment vertical="center"/>
    </xf>
    <xf numFmtId="0" fontId="6" fillId="8" borderId="0" xfId="0" applyFont="1" applyFill="1" applyAlignment="1">
      <alignment vertical="center"/>
    </xf>
    <xf numFmtId="38" fontId="11" fillId="8" borderId="0" xfId="1" applyFont="1" applyFill="1" applyBorder="1" applyAlignment="1">
      <alignment vertical="center"/>
    </xf>
    <xf numFmtId="38" fontId="11" fillId="8" borderId="35" xfId="1" applyFont="1" applyFill="1" applyBorder="1" applyAlignment="1">
      <alignment vertical="center"/>
    </xf>
    <xf numFmtId="0" fontId="9" fillId="17" borderId="8" xfId="0" applyFont="1" applyFill="1" applyBorder="1" applyAlignment="1">
      <alignment vertical="center"/>
    </xf>
    <xf numFmtId="0" fontId="9" fillId="17" borderId="9" xfId="0" applyFont="1" applyFill="1" applyBorder="1" applyAlignment="1">
      <alignment vertical="center"/>
    </xf>
    <xf numFmtId="0" fontId="9" fillId="17" borderId="24" xfId="0" applyFont="1" applyFill="1" applyBorder="1" applyAlignment="1">
      <alignment vertical="center"/>
    </xf>
    <xf numFmtId="38" fontId="18" fillId="9" borderId="34" xfId="1" applyFont="1" applyFill="1" applyBorder="1" applyAlignment="1">
      <alignment vertical="center"/>
    </xf>
    <xf numFmtId="0" fontId="5" fillId="4" borderId="0" xfId="0" applyFont="1" applyFill="1" applyAlignment="1">
      <alignment horizontal="right" vertical="center"/>
    </xf>
    <xf numFmtId="0" fontId="19" fillId="4" borderId="0" xfId="0" applyFont="1" applyFill="1" applyAlignment="1">
      <alignment vertical="center"/>
    </xf>
    <xf numFmtId="0" fontId="27" fillId="5" borderId="9" xfId="0" applyFont="1" applyFill="1" applyBorder="1" applyAlignment="1">
      <alignment horizontal="centerContinuous" vertical="center"/>
    </xf>
    <xf numFmtId="0" fontId="7" fillId="10" borderId="8" xfId="0" applyFont="1" applyFill="1" applyBorder="1" applyAlignment="1">
      <alignment horizontal="centerContinuous" vertical="center"/>
    </xf>
    <xf numFmtId="0" fontId="7" fillId="10" borderId="9" xfId="0" applyFont="1" applyFill="1" applyBorder="1" applyAlignment="1">
      <alignment horizontal="centerContinuous" vertical="center"/>
    </xf>
    <xf numFmtId="0" fontId="26" fillId="10" borderId="9" xfId="0" applyFont="1" applyFill="1" applyBorder="1" applyAlignment="1">
      <alignment horizontal="centerContinuous" vertical="center"/>
    </xf>
    <xf numFmtId="0" fontId="9" fillId="10" borderId="11" xfId="0" applyFont="1" applyFill="1" applyBorder="1" applyAlignment="1">
      <alignment horizontal="centerContinuous" vertical="center"/>
    </xf>
    <xf numFmtId="0" fontId="26" fillId="11" borderId="8" xfId="0" applyFont="1" applyFill="1" applyBorder="1" applyAlignment="1">
      <alignment vertical="center"/>
    </xf>
    <xf numFmtId="0" fontId="26" fillId="11" borderId="9" xfId="0" applyFont="1" applyFill="1" applyBorder="1" applyAlignment="1">
      <alignment vertical="center"/>
    </xf>
    <xf numFmtId="0" fontId="6" fillId="11" borderId="9" xfId="0" applyFont="1" applyFill="1" applyBorder="1" applyAlignment="1">
      <alignment vertical="center"/>
    </xf>
    <xf numFmtId="0" fontId="20" fillId="4" borderId="0" xfId="0" applyFont="1" applyFill="1" applyAlignment="1">
      <alignment vertical="center" wrapText="1"/>
    </xf>
    <xf numFmtId="38" fontId="10" fillId="9" borderId="74" xfId="1" applyFont="1" applyFill="1" applyBorder="1" applyAlignment="1">
      <alignment vertical="center"/>
    </xf>
    <xf numFmtId="38" fontId="10" fillId="9" borderId="75" xfId="1" applyFont="1" applyFill="1" applyBorder="1" applyAlignment="1">
      <alignment vertical="center"/>
    </xf>
    <xf numFmtId="38" fontId="10" fillId="9" borderId="25" xfId="1" applyFont="1" applyFill="1" applyBorder="1" applyAlignment="1">
      <alignment vertical="center"/>
    </xf>
    <xf numFmtId="0" fontId="9" fillId="10" borderId="35" xfId="0" applyFont="1" applyFill="1" applyBorder="1" applyAlignment="1">
      <alignment horizontal="centerContinuous" vertical="center"/>
    </xf>
    <xf numFmtId="38" fontId="10" fillId="9" borderId="33" xfId="1" applyFont="1" applyFill="1" applyBorder="1" applyAlignment="1">
      <alignment vertical="center"/>
    </xf>
    <xf numFmtId="0" fontId="9" fillId="18" borderId="8" xfId="0" applyFont="1" applyFill="1" applyBorder="1" applyAlignment="1">
      <alignment vertical="center"/>
    </xf>
    <xf numFmtId="0" fontId="9" fillId="18" borderId="9" xfId="0" applyFont="1" applyFill="1" applyBorder="1" applyAlignment="1">
      <alignment vertical="center"/>
    </xf>
    <xf numFmtId="0" fontId="6" fillId="0" borderId="76" xfId="0" applyFont="1" applyBorder="1" applyAlignment="1">
      <alignment horizontal="center" vertical="center"/>
    </xf>
    <xf numFmtId="0" fontId="6" fillId="0" borderId="77" xfId="0" applyFont="1" applyBorder="1" applyAlignment="1">
      <alignment horizontal="center" vertical="center"/>
    </xf>
    <xf numFmtId="0" fontId="6" fillId="4" borderId="0" xfId="8" applyFont="1" applyFill="1">
      <alignment vertical="center"/>
    </xf>
    <xf numFmtId="0" fontId="7" fillId="7" borderId="43" xfId="8" applyFont="1" applyFill="1" applyBorder="1" applyAlignment="1">
      <alignment horizontal="center" vertical="center" wrapText="1"/>
    </xf>
    <xf numFmtId="179" fontId="11" fillId="9" borderId="30" xfId="6" applyFont="1" applyFill="1" applyBorder="1" applyAlignment="1">
      <alignment horizontal="right" vertical="center"/>
    </xf>
    <xf numFmtId="0" fontId="15" fillId="4" borderId="0" xfId="8" applyFont="1" applyFill="1">
      <alignment vertical="center"/>
    </xf>
    <xf numFmtId="0" fontId="17" fillId="4" borderId="0" xfId="8" applyFont="1" applyFill="1">
      <alignment vertical="center"/>
    </xf>
    <xf numFmtId="179" fontId="11" fillId="0" borderId="53" xfId="8" applyNumberFormat="1" applyFont="1" applyBorder="1">
      <alignment vertical="center"/>
    </xf>
    <xf numFmtId="0" fontId="15" fillId="4" borderId="0" xfId="0" applyFont="1" applyFill="1"/>
    <xf numFmtId="0" fontId="23" fillId="4" borderId="0" xfId="2" applyFill="1" applyAlignment="1">
      <alignment vertical="center"/>
    </xf>
    <xf numFmtId="0" fontId="23" fillId="4" borderId="0" xfId="2" applyFill="1" applyBorder="1" applyAlignment="1">
      <alignment vertical="center"/>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xf>
    <xf numFmtId="0" fontId="28" fillId="5" borderId="5" xfId="0" applyFont="1" applyFill="1" applyBorder="1" applyAlignment="1">
      <alignment horizontal="center" vertical="center" wrapText="1"/>
    </xf>
    <xf numFmtId="38" fontId="10" fillId="9" borderId="27" xfId="1" applyFont="1" applyFill="1" applyBorder="1" applyAlignment="1">
      <alignment vertical="center"/>
    </xf>
    <xf numFmtId="0" fontId="7" fillId="5" borderId="9" xfId="0" applyFont="1" applyFill="1" applyBorder="1" applyAlignment="1">
      <alignment horizontal="centerContinuous" vertical="center"/>
    </xf>
    <xf numFmtId="38" fontId="10" fillId="9" borderId="74" xfId="1" applyFont="1" applyFill="1" applyBorder="1" applyAlignment="1">
      <alignment horizontal="right" vertical="center"/>
    </xf>
    <xf numFmtId="38" fontId="10" fillId="9" borderId="34" xfId="1" applyFont="1" applyFill="1" applyBorder="1" applyAlignment="1">
      <alignment vertical="center"/>
    </xf>
    <xf numFmtId="0" fontId="0" fillId="4" borderId="0" xfId="0" applyFill="1" applyAlignment="1">
      <alignment vertical="center"/>
    </xf>
    <xf numFmtId="0" fontId="29" fillId="4" borderId="0" xfId="0" applyFont="1" applyFill="1" applyAlignment="1">
      <alignment vertical="center"/>
    </xf>
    <xf numFmtId="0" fontId="0" fillId="6" borderId="0" xfId="0" applyFill="1" applyAlignment="1">
      <alignment vertical="center"/>
    </xf>
    <xf numFmtId="0" fontId="29" fillId="6" borderId="0" xfId="0" applyFont="1" applyFill="1" applyAlignment="1">
      <alignment vertical="center"/>
    </xf>
    <xf numFmtId="0" fontId="30" fillId="7" borderId="0" xfId="0" applyFont="1" applyFill="1" applyAlignment="1">
      <alignment vertical="center"/>
    </xf>
    <xf numFmtId="0" fontId="31" fillId="7" borderId="0" xfId="0" applyFont="1" applyFill="1" applyAlignment="1">
      <alignment vertical="center"/>
    </xf>
    <xf numFmtId="0" fontId="29" fillId="0" borderId="0" xfId="0" applyFont="1" applyAlignment="1">
      <alignment vertical="center"/>
    </xf>
    <xf numFmtId="0" fontId="0" fillId="11" borderId="0" xfId="0" applyFill="1" applyAlignment="1">
      <alignment vertical="center"/>
    </xf>
    <xf numFmtId="0" fontId="32" fillId="11" borderId="0" xfId="0" applyFont="1" applyFill="1" applyAlignment="1">
      <alignment vertical="center"/>
    </xf>
    <xf numFmtId="0" fontId="0" fillId="11" borderId="0" xfId="0" applyFill="1" applyAlignment="1">
      <alignment horizontal="right" vertical="center"/>
    </xf>
    <xf numFmtId="0" fontId="33" fillId="6" borderId="0" xfId="0" applyFont="1" applyFill="1" applyAlignment="1">
      <alignment vertical="center"/>
    </xf>
    <xf numFmtId="0" fontId="31" fillId="6" borderId="0" xfId="0" applyFont="1" applyFill="1" applyAlignment="1">
      <alignment vertical="center"/>
    </xf>
    <xf numFmtId="0" fontId="34" fillId="6" borderId="0" xfId="0" applyFont="1" applyFill="1" applyAlignment="1">
      <alignment vertical="center"/>
    </xf>
    <xf numFmtId="0" fontId="35" fillId="19" borderId="0" xfId="0" applyFont="1" applyFill="1" applyAlignment="1">
      <alignment vertical="center"/>
    </xf>
    <xf numFmtId="0" fontId="36" fillId="19" borderId="0" xfId="0" applyFont="1" applyFill="1" applyAlignment="1">
      <alignment vertical="center"/>
    </xf>
    <xf numFmtId="0" fontId="0" fillId="0" borderId="78" xfId="0" applyBorder="1" applyAlignment="1">
      <alignment vertical="center"/>
    </xf>
    <xf numFmtId="0" fontId="0" fillId="0" borderId="57" xfId="0" applyBorder="1" applyAlignment="1">
      <alignment vertical="center"/>
    </xf>
    <xf numFmtId="0" fontId="0" fillId="0" borderId="79" xfId="0" applyBorder="1" applyAlignment="1">
      <alignment vertical="center"/>
    </xf>
    <xf numFmtId="0" fontId="0" fillId="9" borderId="78" xfId="0" applyFill="1" applyBorder="1" applyAlignment="1">
      <alignment vertical="center"/>
    </xf>
    <xf numFmtId="0" fontId="0" fillId="9" borderId="57" xfId="0" applyFill="1" applyBorder="1" applyAlignment="1">
      <alignment vertical="center"/>
    </xf>
    <xf numFmtId="0" fontId="0" fillId="9" borderId="79" xfId="0" applyFill="1" applyBorder="1" applyAlignment="1">
      <alignment vertical="center"/>
    </xf>
    <xf numFmtId="0" fontId="37" fillId="9" borderId="8" xfId="0" applyFont="1" applyFill="1" applyBorder="1" applyAlignment="1">
      <alignment horizontal="centerContinuous" vertical="center"/>
    </xf>
    <xf numFmtId="0" fontId="0" fillId="9" borderId="9" xfId="0" applyFill="1" applyBorder="1" applyAlignment="1">
      <alignment horizontal="centerContinuous" vertical="center"/>
    </xf>
    <xf numFmtId="0" fontId="0" fillId="9" borderId="24" xfId="0" applyFill="1" applyBorder="1" applyAlignment="1">
      <alignment horizontal="centerContinuous" vertical="center"/>
    </xf>
    <xf numFmtId="0" fontId="15" fillId="9" borderId="8" xfId="0" applyFont="1" applyFill="1" applyBorder="1" applyAlignment="1">
      <alignment horizontal="centerContinuous" vertical="center"/>
    </xf>
    <xf numFmtId="0" fontId="38" fillId="8" borderId="0" xfId="0" applyFont="1" applyFill="1" applyAlignment="1">
      <alignment vertical="center"/>
    </xf>
    <xf numFmtId="0" fontId="29" fillId="8" borderId="0" xfId="0" applyFont="1" applyFill="1" applyAlignment="1">
      <alignment vertical="center"/>
    </xf>
    <xf numFmtId="0" fontId="38" fillId="0" borderId="0" xfId="0" applyFont="1" applyAlignment="1">
      <alignment horizontal="right" vertical="center"/>
    </xf>
    <xf numFmtId="0" fontId="32" fillId="0" borderId="0" xfId="0" applyFont="1" applyAlignment="1">
      <alignment vertical="center"/>
    </xf>
    <xf numFmtId="0" fontId="15" fillId="0" borderId="0" xfId="0" applyFont="1" applyAlignment="1">
      <alignment horizontal="right" vertical="center"/>
    </xf>
    <xf numFmtId="0" fontId="15" fillId="0" borderId="0" xfId="0" applyFont="1" applyAlignment="1">
      <alignment vertical="center"/>
    </xf>
    <xf numFmtId="0" fontId="39" fillId="0" borderId="0" xfId="0" applyFont="1" applyAlignment="1">
      <alignment horizontal="right" vertical="center"/>
    </xf>
    <xf numFmtId="0" fontId="39" fillId="0" borderId="0" xfId="0" applyFont="1" applyAlignment="1">
      <alignment vertical="center"/>
    </xf>
    <xf numFmtId="0" fontId="32" fillId="0" borderId="0" xfId="0" applyFont="1" applyAlignment="1">
      <alignment horizontal="right" vertical="center"/>
    </xf>
    <xf numFmtId="0" fontId="40" fillId="6" borderId="0" xfId="0" applyFont="1" applyFill="1" applyAlignment="1">
      <alignment horizontal="right" vertical="center"/>
    </xf>
    <xf numFmtId="0" fontId="40" fillId="6" borderId="0" xfId="0" applyFont="1" applyFill="1" applyAlignment="1">
      <alignment vertical="center"/>
    </xf>
    <xf numFmtId="0" fontId="41" fillId="0" borderId="0" xfId="0" applyFont="1" applyAlignment="1">
      <alignment vertical="center"/>
    </xf>
    <xf numFmtId="0" fontId="42" fillId="0" borderId="0" xfId="0" applyFont="1" applyAlignment="1">
      <alignment vertical="center"/>
    </xf>
    <xf numFmtId="0" fontId="40" fillId="0" borderId="0" xfId="0" applyFont="1" applyAlignment="1">
      <alignment vertical="center"/>
    </xf>
    <xf numFmtId="0" fontId="40" fillId="0" borderId="0" xfId="0" applyFont="1" applyAlignment="1">
      <alignment horizontal="right" vertical="center"/>
    </xf>
    <xf numFmtId="0" fontId="38" fillId="0" borderId="0" xfId="0" applyFont="1" applyAlignment="1">
      <alignment vertical="center"/>
    </xf>
    <xf numFmtId="0" fontId="15" fillId="19" borderId="80" xfId="0" applyFont="1" applyFill="1" applyBorder="1" applyAlignment="1">
      <alignment horizontal="right" vertical="center"/>
    </xf>
    <xf numFmtId="0" fontId="42" fillId="19" borderId="81" xfId="0" applyFont="1" applyFill="1" applyBorder="1" applyAlignment="1">
      <alignment vertical="center"/>
    </xf>
    <xf numFmtId="0" fontId="40" fillId="19" borderId="81" xfId="0" applyFont="1" applyFill="1" applyBorder="1" applyAlignment="1">
      <alignment vertical="center"/>
    </xf>
    <xf numFmtId="0" fontId="43" fillId="19" borderId="82" xfId="0" applyFont="1" applyFill="1" applyBorder="1" applyAlignment="1">
      <alignment horizontal="right" vertical="center"/>
    </xf>
    <xf numFmtId="0" fontId="38" fillId="19" borderId="0" xfId="0" applyFont="1" applyFill="1" applyAlignment="1">
      <alignment vertical="center"/>
    </xf>
    <xf numFmtId="0" fontId="40" fillId="19" borderId="0" xfId="0" applyFont="1" applyFill="1" applyAlignment="1">
      <alignment vertical="center"/>
    </xf>
    <xf numFmtId="0" fontId="15" fillId="19" borderId="82" xfId="0" applyFont="1" applyFill="1" applyBorder="1" applyAlignment="1">
      <alignment horizontal="right" vertical="center"/>
    </xf>
    <xf numFmtId="0" fontId="42" fillId="19" borderId="0" xfId="0" applyFont="1" applyFill="1" applyAlignment="1">
      <alignment vertical="center"/>
    </xf>
    <xf numFmtId="0" fontId="44" fillId="19" borderId="0" xfId="0" applyFont="1" applyFill="1" applyAlignment="1">
      <alignment vertical="center"/>
    </xf>
    <xf numFmtId="0" fontId="45" fillId="8" borderId="8" xfId="0" applyFont="1" applyFill="1" applyBorder="1" applyAlignment="1">
      <alignment vertical="center"/>
    </xf>
    <xf numFmtId="0" fontId="15" fillId="19" borderId="82" xfId="0" applyFont="1" applyFill="1" applyBorder="1" applyAlignment="1">
      <alignment vertical="center"/>
    </xf>
    <xf numFmtId="0" fontId="0" fillId="19" borderId="0" xfId="0" applyFill="1" applyAlignment="1">
      <alignment vertical="center"/>
    </xf>
    <xf numFmtId="0" fontId="15" fillId="6" borderId="8" xfId="0" applyFont="1" applyFill="1" applyBorder="1" applyAlignment="1">
      <alignment vertical="center"/>
    </xf>
    <xf numFmtId="0" fontId="0" fillId="19" borderId="81" xfId="0" applyFill="1" applyBorder="1" applyAlignment="1">
      <alignment vertical="center"/>
    </xf>
    <xf numFmtId="0" fontId="44" fillId="8" borderId="9" xfId="0" applyFont="1" applyFill="1" applyBorder="1" applyAlignment="1">
      <alignment vertical="center"/>
    </xf>
    <xf numFmtId="0" fontId="0" fillId="8" borderId="24" xfId="0" applyFill="1" applyBorder="1" applyAlignment="1">
      <alignment vertical="center"/>
    </xf>
    <xf numFmtId="0" fontId="45" fillId="8" borderId="9" xfId="0" applyFont="1" applyFill="1" applyBorder="1" applyAlignment="1">
      <alignment horizontal="left" vertical="center"/>
    </xf>
    <xf numFmtId="0" fontId="44" fillId="8" borderId="9" xfId="0" applyFont="1" applyFill="1" applyBorder="1" applyAlignment="1">
      <alignment horizontal="left" vertical="center"/>
    </xf>
    <xf numFmtId="0" fontId="15" fillId="6" borderId="9" xfId="0" applyFont="1" applyFill="1" applyBorder="1" applyAlignment="1">
      <alignment vertical="center"/>
    </xf>
    <xf numFmtId="0" fontId="0" fillId="6" borderId="24" xfId="0" applyFill="1" applyBorder="1" applyAlignment="1">
      <alignment horizontal="right" vertical="center"/>
    </xf>
    <xf numFmtId="31" fontId="0" fillId="6" borderId="9" xfId="0" applyNumberFormat="1" applyFill="1" applyBorder="1" applyAlignment="1">
      <alignment horizontal="left" vertical="center"/>
    </xf>
    <xf numFmtId="0" fontId="0" fillId="6" borderId="9" xfId="0" applyFill="1" applyBorder="1" applyAlignment="1">
      <alignment horizontal="center" vertical="center"/>
    </xf>
    <xf numFmtId="0" fontId="44" fillId="8" borderId="24" xfId="0" applyFont="1" applyFill="1" applyBorder="1" applyAlignment="1">
      <alignment vertical="center"/>
    </xf>
    <xf numFmtId="0" fontId="0" fillId="19" borderId="83" xfId="0" applyFill="1" applyBorder="1" applyAlignment="1">
      <alignment vertical="center"/>
    </xf>
    <xf numFmtId="0" fontId="0" fillId="19" borderId="84" xfId="0" applyFill="1" applyBorder="1" applyAlignment="1">
      <alignment vertical="center"/>
    </xf>
    <xf numFmtId="0" fontId="44" fillId="19" borderId="84" xfId="0" applyFont="1" applyFill="1" applyBorder="1" applyAlignment="1">
      <alignment vertical="center"/>
    </xf>
    <xf numFmtId="0" fontId="15" fillId="19" borderId="0" xfId="0" applyFont="1" applyFill="1" applyAlignment="1">
      <alignment vertical="center"/>
    </xf>
    <xf numFmtId="0" fontId="15" fillId="19" borderId="0" xfId="0" applyFont="1" applyFill="1" applyAlignment="1">
      <alignment horizontal="right" vertical="center"/>
    </xf>
    <xf numFmtId="0" fontId="15" fillId="19" borderId="85" xfId="0" applyFont="1" applyFill="1" applyBorder="1" applyAlignment="1">
      <alignment vertical="center"/>
    </xf>
    <xf numFmtId="0" fontId="15" fillId="19" borderId="86" xfId="0" applyFont="1" applyFill="1" applyBorder="1" applyAlignment="1">
      <alignment vertical="center"/>
    </xf>
    <xf numFmtId="0" fontId="33" fillId="7" borderId="0" xfId="0" applyFont="1" applyFill="1" applyAlignment="1">
      <alignment horizontal="left" vertical="center"/>
    </xf>
    <xf numFmtId="0" fontId="33" fillId="10" borderId="0" xfId="0" applyFont="1" applyFill="1" applyAlignment="1">
      <alignment horizontal="left" vertical="center"/>
    </xf>
    <xf numFmtId="0" fontId="33" fillId="12" borderId="0" xfId="0" applyFont="1" applyFill="1" applyAlignment="1">
      <alignment horizontal="left" vertical="center"/>
    </xf>
    <xf numFmtId="0" fontId="33" fillId="14" borderId="0" xfId="0" applyFont="1" applyFill="1" applyAlignment="1">
      <alignment horizontal="left" vertical="center"/>
    </xf>
    <xf numFmtId="0" fontId="46" fillId="0" borderId="0" xfId="0" applyFont="1" applyAlignment="1">
      <alignment horizontal="right" vertical="center"/>
    </xf>
    <xf numFmtId="0" fontId="46" fillId="0" borderId="0" xfId="0" applyFont="1" applyAlignment="1">
      <alignment vertical="center"/>
    </xf>
    <xf numFmtId="0" fontId="45" fillId="19" borderId="0" xfId="0" applyFont="1" applyFill="1" applyAlignment="1">
      <alignment vertical="center"/>
    </xf>
    <xf numFmtId="0" fontId="44" fillId="19" borderId="82" xfId="0" applyFont="1" applyFill="1" applyBorder="1" applyAlignment="1">
      <alignment horizontal="right" vertical="center"/>
    </xf>
    <xf numFmtId="0" fontId="45" fillId="8" borderId="0" xfId="0" applyFont="1" applyFill="1" applyAlignment="1">
      <alignment vertical="center"/>
    </xf>
    <xf numFmtId="0" fontId="40" fillId="8" borderId="0" xfId="0" applyFont="1" applyFill="1" applyAlignment="1">
      <alignment vertical="center"/>
    </xf>
    <xf numFmtId="0" fontId="29" fillId="19" borderId="0" xfId="0" applyFont="1" applyFill="1" applyAlignment="1">
      <alignment vertical="center"/>
    </xf>
    <xf numFmtId="0" fontId="29" fillId="19" borderId="0" xfId="0" applyFont="1" applyFill="1" applyAlignment="1">
      <alignment horizontal="right" vertical="center"/>
    </xf>
    <xf numFmtId="0" fontId="39" fillId="19" borderId="0" xfId="0" applyFont="1" applyFill="1" applyAlignment="1">
      <alignment horizontal="right" vertical="center"/>
    </xf>
    <xf numFmtId="0" fontId="40" fillId="19" borderId="0" xfId="0" applyFont="1" applyFill="1" applyAlignment="1">
      <alignment horizontal="right" vertical="center"/>
    </xf>
    <xf numFmtId="0" fontId="0" fillId="19" borderId="0" xfId="0" applyFill="1" applyAlignment="1">
      <alignment horizontal="right" vertical="center"/>
    </xf>
    <xf numFmtId="55" fontId="0" fillId="19" borderId="0" xfId="0" applyNumberFormat="1" applyFill="1" applyAlignment="1">
      <alignment horizontal="right" vertical="center"/>
    </xf>
    <xf numFmtId="55" fontId="15" fillId="19" borderId="0" xfId="0" applyNumberFormat="1" applyFont="1" applyFill="1" applyAlignment="1">
      <alignment vertical="center"/>
    </xf>
    <xf numFmtId="0" fontId="40" fillId="19" borderId="86" xfId="0" applyFont="1" applyFill="1" applyBorder="1" applyAlignment="1">
      <alignment vertical="center"/>
    </xf>
    <xf numFmtId="0" fontId="0" fillId="19" borderId="86" xfId="0" applyFill="1" applyBorder="1" applyAlignment="1">
      <alignment vertical="center"/>
    </xf>
    <xf numFmtId="0" fontId="31" fillId="10" borderId="0" xfId="0" applyFont="1" applyFill="1" applyAlignment="1">
      <alignment vertical="center"/>
    </xf>
    <xf numFmtId="0" fontId="31" fillId="12" borderId="0" xfId="0" applyFont="1" applyFill="1" applyAlignment="1">
      <alignment vertical="center"/>
    </xf>
    <xf numFmtId="0" fontId="31" fillId="14" borderId="0" xfId="0" applyFont="1" applyFill="1" applyAlignment="1">
      <alignment vertical="center"/>
    </xf>
    <xf numFmtId="0" fontId="0" fillId="8" borderId="0" xfId="0" applyFill="1" applyAlignment="1">
      <alignment vertical="center"/>
    </xf>
    <xf numFmtId="0" fontId="39" fillId="19" borderId="0" xfId="0" applyFont="1" applyFill="1" applyAlignment="1">
      <alignment vertical="center"/>
    </xf>
    <xf numFmtId="31" fontId="0" fillId="19" borderId="0" xfId="0" applyNumberFormat="1" applyFill="1" applyAlignment="1">
      <alignment horizontal="left" vertical="center"/>
    </xf>
    <xf numFmtId="0" fontId="0" fillId="19" borderId="0" xfId="0" applyFill="1" applyAlignment="1">
      <alignment horizontal="center" vertical="center"/>
    </xf>
    <xf numFmtId="0" fontId="0" fillId="19" borderId="87" xfId="0" applyFill="1" applyBorder="1" applyAlignment="1">
      <alignment vertical="center"/>
    </xf>
    <xf numFmtId="0" fontId="47" fillId="6" borderId="82" xfId="0" applyFont="1" applyFill="1" applyBorder="1" applyAlignment="1">
      <alignment vertical="center"/>
    </xf>
    <xf numFmtId="0" fontId="0" fillId="6" borderId="0" xfId="0" applyFill="1" applyAlignment="1">
      <alignment horizontal="right" vertical="center"/>
    </xf>
    <xf numFmtId="0" fontId="32" fillId="6" borderId="0" xfId="0" applyFont="1" applyFill="1" applyAlignment="1">
      <alignment vertical="center"/>
    </xf>
    <xf numFmtId="0" fontId="0" fillId="0" borderId="0" xfId="0" applyAlignment="1">
      <alignment vertical="center" wrapText="1"/>
    </xf>
    <xf numFmtId="0" fontId="20" fillId="4" borderId="41" xfId="0" applyFont="1" applyFill="1" applyBorder="1" applyAlignment="1">
      <alignment vertical="center" wrapText="1"/>
    </xf>
    <xf numFmtId="0" fontId="0" fillId="9" borderId="43" xfId="0" applyFill="1" applyBorder="1" applyAlignment="1">
      <alignment horizontal="center" vertical="center"/>
    </xf>
    <xf numFmtId="0" fontId="32" fillId="19" borderId="9" xfId="0" applyFont="1" applyFill="1" applyBorder="1" applyAlignment="1">
      <alignment horizontal="center" vertical="center"/>
    </xf>
    <xf numFmtId="0" fontId="0" fillId="6" borderId="9" xfId="0" applyFill="1" applyBorder="1" applyAlignment="1">
      <alignment horizontal="left" vertical="center" wrapText="1"/>
    </xf>
    <xf numFmtId="0" fontId="23" fillId="19" borderId="9" xfId="2" applyFill="1" applyBorder="1" applyAlignment="1">
      <alignment horizontal="center" vertical="center" wrapText="1"/>
    </xf>
    <xf numFmtId="0" fontId="23" fillId="19" borderId="9" xfId="2" applyFill="1" applyBorder="1" applyAlignment="1">
      <alignment horizontal="center" vertical="center"/>
    </xf>
    <xf numFmtId="0" fontId="0" fillId="6" borderId="9" xfId="0" applyFill="1" applyBorder="1" applyAlignment="1">
      <alignment horizontal="left" vertical="center"/>
    </xf>
    <xf numFmtId="55" fontId="0" fillId="6" borderId="8" xfId="0" applyNumberFormat="1" applyFill="1" applyBorder="1" applyAlignment="1">
      <alignment horizontal="right" vertical="center"/>
    </xf>
    <xf numFmtId="55" fontId="0" fillId="6" borderId="9" xfId="0" applyNumberFormat="1" applyFill="1" applyBorder="1" applyAlignment="1">
      <alignment horizontal="right" vertical="center"/>
    </xf>
    <xf numFmtId="55" fontId="0" fillId="6" borderId="24" xfId="0" applyNumberFormat="1" applyFill="1" applyBorder="1" applyAlignment="1">
      <alignment horizontal="right" vertical="center"/>
    </xf>
    <xf numFmtId="31" fontId="0" fillId="6" borderId="8" xfId="0" applyNumberFormat="1" applyFill="1" applyBorder="1" applyAlignment="1">
      <alignment horizontal="left" vertical="center"/>
    </xf>
    <xf numFmtId="31" fontId="0" fillId="6" borderId="9" xfId="0" applyNumberFormat="1" applyFill="1" applyBorder="1" applyAlignment="1">
      <alignment horizontal="left" vertical="center"/>
    </xf>
    <xf numFmtId="31" fontId="0" fillId="6" borderId="24" xfId="0" applyNumberFormat="1" applyFill="1" applyBorder="1" applyAlignment="1">
      <alignment horizontal="left" vertical="center"/>
    </xf>
  </cellXfs>
  <cellStyles count="10">
    <cellStyle name="パーセント 2" xfId="5" xr:uid="{00000000-0005-0000-0000-000033000000}"/>
    <cellStyle name="ハイパーリンク" xfId="2" builtinId="8"/>
    <cellStyle name="桁区切り [0.00]" xfId="1" builtinId="3"/>
    <cellStyle name="桁区切り 2" xfId="4" xr:uid="{00000000-0005-0000-0000-000029000000}"/>
    <cellStyle name="通貨 2" xfId="6" xr:uid="{00000000-0005-0000-0000-000034000000}"/>
    <cellStyle name="通貨 2 2" xfId="7" xr:uid="{00000000-0005-0000-0000-000035000000}"/>
    <cellStyle name="標準" xfId="0" builtinId="0"/>
    <cellStyle name="標準 2" xfId="8" xr:uid="{00000000-0005-0000-0000-000036000000}"/>
    <cellStyle name="標準 2 2" xfId="9" xr:uid="{00000000-0005-0000-0000-000037000000}"/>
    <cellStyle name="標準 2 3" xfId="3" xr:uid="{00000000-0005-0000-0000-00001F000000}"/>
  </cellStyles>
  <dxfs count="8">
    <dxf>
      <fill>
        <patternFill patternType="solid">
          <bgColor theme="0" tint="-0.34998626667073579"/>
        </patternFill>
      </fill>
    </dxf>
    <dxf>
      <font>
        <color rgb="FFC00000"/>
      </font>
      <fill>
        <patternFill patternType="solid">
          <bgColor theme="8" tint="0.79995117038483843"/>
        </patternFill>
      </fill>
    </dxf>
    <dxf>
      <font>
        <color rgb="FFC00000"/>
      </font>
      <fill>
        <patternFill patternType="solid">
          <bgColor theme="8" tint="0.79995117038483843"/>
        </patternFill>
      </fill>
    </dxf>
    <dxf>
      <font>
        <color rgb="FFC00000"/>
      </font>
      <fill>
        <patternFill patternType="solid">
          <bgColor theme="8" tint="0.79995117038483843"/>
        </patternFill>
      </fill>
    </dxf>
    <dxf>
      <font>
        <color rgb="FFC00000"/>
      </font>
      <fill>
        <patternFill patternType="solid">
          <bgColor theme="8" tint="0.79995117038483843"/>
        </patternFill>
      </fill>
    </dxf>
    <dxf>
      <font>
        <color rgb="FFC00000"/>
      </font>
      <fill>
        <patternFill patternType="solid">
          <bgColor theme="8" tint="0.79995117038483843"/>
        </patternFill>
      </fill>
    </dxf>
    <dxf>
      <font>
        <color rgb="FFC00000"/>
      </font>
      <fill>
        <patternFill patternType="solid">
          <bgColor theme="8" tint="0.79995117038483843"/>
        </patternFill>
      </fill>
    </dxf>
    <dxf>
      <font>
        <color rgb="FFC00000"/>
      </font>
      <fill>
        <patternFill patternType="solid">
          <bgColor theme="8" tint="0.799951170384838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224517</xdr:colOff>
      <xdr:row>248</xdr:row>
      <xdr:rowOff>76806</xdr:rowOff>
    </xdr:from>
    <xdr:to>
      <xdr:col>34</xdr:col>
      <xdr:colOff>270510</xdr:colOff>
      <xdr:row>248</xdr:row>
      <xdr:rowOff>169123</xdr:rowOff>
    </xdr:to>
    <xdr:sp macro="" textlink="">
      <xdr:nvSpPr>
        <xdr:cNvPr id="2" name="フリーフォーム: 図形 30">
          <a:extLst>
            <a:ext uri="{FF2B5EF4-FFF2-40B4-BE49-F238E27FC236}">
              <a16:creationId xmlns:a16="http://schemas.microsoft.com/office/drawing/2014/main" id="{00000000-0008-0000-0000-000002000000}"/>
            </a:ext>
          </a:extLst>
        </xdr:cNvPr>
        <xdr:cNvSpPr>
          <a:spLocks noGrp="1"/>
        </xdr:cNvSpPr>
      </xdr:nvSpPr>
      <xdr:spPr>
        <a:xfrm>
          <a:off x="1329055" y="45091985"/>
          <a:ext cx="8333105" cy="92710"/>
        </a:xfrm>
        <a:prstGeom prst="rect">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anchor="ctr">
          <a:noAutofit/>
        </a:bodyPr>
        <a:lstStyle>
          <a:lvl1pPr marL="0" algn="l">
            <a:defRPr sz="1800">
              <a:solidFill>
                <a:schemeClr val="lt1"/>
              </a:solidFill>
              <a:latin typeface="+mn-lt"/>
              <a:ea typeface="+mn-lt"/>
              <a:cs typeface="+mn-lt"/>
            </a:defRPr>
          </a:lvl1pPr>
          <a:lvl2pPr marL="457200" algn="l">
            <a:defRPr sz="1800">
              <a:solidFill>
                <a:schemeClr val="lt1"/>
              </a:solidFill>
              <a:latin typeface="+mn-lt"/>
              <a:ea typeface="+mn-lt"/>
              <a:cs typeface="+mn-lt"/>
            </a:defRPr>
          </a:lvl2pPr>
          <a:lvl3pPr marL="914400" algn="l">
            <a:defRPr sz="1800">
              <a:solidFill>
                <a:schemeClr val="lt1"/>
              </a:solidFill>
              <a:latin typeface="+mn-lt"/>
              <a:ea typeface="+mn-lt"/>
              <a:cs typeface="+mn-lt"/>
            </a:defRPr>
          </a:lvl3pPr>
          <a:lvl4pPr marL="1371600" algn="l">
            <a:defRPr sz="1800">
              <a:solidFill>
                <a:schemeClr val="lt1"/>
              </a:solidFill>
              <a:latin typeface="+mn-lt"/>
              <a:ea typeface="+mn-lt"/>
              <a:cs typeface="+mn-lt"/>
            </a:defRPr>
          </a:lvl4pPr>
          <a:lvl5pPr marL="1828800" algn="l">
            <a:defRPr sz="1800">
              <a:solidFill>
                <a:schemeClr val="lt1"/>
              </a:solidFill>
              <a:latin typeface="+mn-lt"/>
              <a:ea typeface="+mn-lt"/>
              <a:cs typeface="+mn-lt"/>
            </a:defRPr>
          </a:lvl5pPr>
          <a:lvl6pPr marL="2286000" algn="l">
            <a:defRPr sz="1800">
              <a:solidFill>
                <a:schemeClr val="lt1"/>
              </a:solidFill>
              <a:latin typeface="+mn-lt"/>
              <a:ea typeface="+mn-lt"/>
              <a:cs typeface="+mn-lt"/>
            </a:defRPr>
          </a:lvl6pPr>
          <a:lvl7pPr marL="2743200" algn="l">
            <a:defRPr sz="1800">
              <a:solidFill>
                <a:schemeClr val="lt1"/>
              </a:solidFill>
              <a:latin typeface="+mn-lt"/>
              <a:ea typeface="+mn-lt"/>
              <a:cs typeface="+mn-lt"/>
            </a:defRPr>
          </a:lvl7pPr>
          <a:lvl8pPr marL="3200400" algn="l">
            <a:defRPr sz="1800">
              <a:solidFill>
                <a:schemeClr val="lt1"/>
              </a:solidFill>
              <a:latin typeface="+mn-lt"/>
              <a:ea typeface="+mn-lt"/>
              <a:cs typeface="+mn-lt"/>
            </a:defRPr>
          </a:lvl8pPr>
          <a:lvl9pPr marL="3657600" algn="l">
            <a:defRPr sz="1800">
              <a:solidFill>
                <a:schemeClr val="lt1"/>
              </a:solidFill>
              <a:latin typeface="+mn-lt"/>
              <a:ea typeface="+mn-lt"/>
              <a:cs typeface="+mn-lt"/>
            </a:defRPr>
          </a:lvl9pPr>
        </a:lstStyle>
        <a:p>
          <a:endParaRPr/>
        </a:p>
      </xdr:txBody>
    </xdr:sp>
    <xdr:clientData/>
  </xdr:twoCellAnchor>
  <xdr:twoCellAnchor editAs="oneCell">
    <xdr:from>
      <xdr:col>10</xdr:col>
      <xdr:colOff>137346</xdr:colOff>
      <xdr:row>234</xdr:row>
      <xdr:rowOff>62534</xdr:rowOff>
    </xdr:from>
    <xdr:to>
      <xdr:col>16</xdr:col>
      <xdr:colOff>54430</xdr:colOff>
      <xdr:row>261</xdr:row>
      <xdr:rowOff>152399</xdr:rowOff>
    </xdr:to>
    <xdr:sp macro="" textlink="">
      <xdr:nvSpPr>
        <xdr:cNvPr id="3" name="正方形/長方形 9">
          <a:extLst>
            <a:ext uri="{FF2B5EF4-FFF2-40B4-BE49-F238E27FC236}">
              <a16:creationId xmlns:a16="http://schemas.microsoft.com/office/drawing/2014/main" id="{00000000-0008-0000-0000-000003000000}"/>
            </a:ext>
          </a:extLst>
        </xdr:cNvPr>
        <xdr:cNvSpPr>
          <a:spLocks noGrp="1"/>
        </xdr:cNvSpPr>
      </xdr:nvSpPr>
      <xdr:spPr>
        <a:xfrm>
          <a:off x="2899410" y="42411015"/>
          <a:ext cx="1574165" cy="523303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5</xdr:col>
      <xdr:colOff>129390</xdr:colOff>
      <xdr:row>235</xdr:row>
      <xdr:rowOff>177310</xdr:rowOff>
    </xdr:from>
    <xdr:to>
      <xdr:col>29</xdr:col>
      <xdr:colOff>150394</xdr:colOff>
      <xdr:row>261</xdr:row>
      <xdr:rowOff>175461</xdr:rowOff>
    </xdr:to>
    <xdr:sp macro="" textlink="">
      <xdr:nvSpPr>
        <xdr:cNvPr id="4" name="正方形/長方形 12">
          <a:extLst>
            <a:ext uri="{FF2B5EF4-FFF2-40B4-BE49-F238E27FC236}">
              <a16:creationId xmlns:a16="http://schemas.microsoft.com/office/drawing/2014/main" id="{00000000-0008-0000-0000-000004000000}"/>
            </a:ext>
          </a:extLst>
        </xdr:cNvPr>
        <xdr:cNvSpPr>
          <a:spLocks noGrp="1"/>
        </xdr:cNvSpPr>
      </xdr:nvSpPr>
      <xdr:spPr>
        <a:xfrm>
          <a:off x="1510030" y="42716450"/>
          <a:ext cx="6650355" cy="495109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16</xdr:col>
      <xdr:colOff>94974</xdr:colOff>
      <xdr:row>234</xdr:row>
      <xdr:rowOff>68606</xdr:rowOff>
    </xdr:from>
    <xdr:to>
      <xdr:col>18</xdr:col>
      <xdr:colOff>36479</xdr:colOff>
      <xdr:row>261</xdr:row>
      <xdr:rowOff>154022</xdr:rowOff>
    </xdr:to>
    <xdr:sp macro="" textlink="">
      <xdr:nvSpPr>
        <xdr:cNvPr id="5" name="正方形/長方形 14">
          <a:extLst>
            <a:ext uri="{FF2B5EF4-FFF2-40B4-BE49-F238E27FC236}">
              <a16:creationId xmlns:a16="http://schemas.microsoft.com/office/drawing/2014/main" id="{00000000-0008-0000-0000-000005000000}"/>
            </a:ext>
          </a:extLst>
        </xdr:cNvPr>
        <xdr:cNvSpPr>
          <a:spLocks noGrp="1"/>
        </xdr:cNvSpPr>
      </xdr:nvSpPr>
      <xdr:spPr>
        <a:xfrm>
          <a:off x="4514215" y="42417365"/>
          <a:ext cx="494030" cy="522859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5</xdr:col>
      <xdr:colOff>14333</xdr:colOff>
      <xdr:row>235</xdr:row>
      <xdr:rowOff>74354</xdr:rowOff>
    </xdr:from>
    <xdr:to>
      <xdr:col>5</xdr:col>
      <xdr:colOff>231199</xdr:colOff>
      <xdr:row>236</xdr:row>
      <xdr:rowOff>90328</xdr:rowOff>
    </xdr:to>
    <xdr:sp macro="" textlink="">
      <xdr:nvSpPr>
        <xdr:cNvPr id="6" name="楕円 17">
          <a:extLst>
            <a:ext uri="{FF2B5EF4-FFF2-40B4-BE49-F238E27FC236}">
              <a16:creationId xmlns:a16="http://schemas.microsoft.com/office/drawing/2014/main" id="{00000000-0008-0000-0000-000006000000}"/>
            </a:ext>
          </a:extLst>
        </xdr:cNvPr>
        <xdr:cNvSpPr>
          <a:spLocks noGrp="1"/>
        </xdr:cNvSpPr>
      </xdr:nvSpPr>
      <xdr:spPr>
        <a:xfrm>
          <a:off x="1395095" y="42613580"/>
          <a:ext cx="217170" cy="206375"/>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5</a:t>
          </a:r>
        </a:p>
      </xdr:txBody>
    </xdr:sp>
    <xdr:clientData/>
  </xdr:twoCellAnchor>
  <xdr:twoCellAnchor editAs="oneCell">
    <xdr:from>
      <xdr:col>12</xdr:col>
      <xdr:colOff>116831</xdr:colOff>
      <xdr:row>220</xdr:row>
      <xdr:rowOff>198867</xdr:rowOff>
    </xdr:from>
    <xdr:to>
      <xdr:col>14</xdr:col>
      <xdr:colOff>220445</xdr:colOff>
      <xdr:row>222</xdr:row>
      <xdr:rowOff>10886</xdr:rowOff>
    </xdr:to>
    <xdr:sp macro="" textlink="">
      <xdr:nvSpPr>
        <xdr:cNvPr id="7" name="正方形/長方形 7">
          <a:extLst>
            <a:ext uri="{FF2B5EF4-FFF2-40B4-BE49-F238E27FC236}">
              <a16:creationId xmlns:a16="http://schemas.microsoft.com/office/drawing/2014/main" id="{00000000-0008-0000-0000-000007000000}"/>
            </a:ext>
          </a:extLst>
        </xdr:cNvPr>
        <xdr:cNvSpPr>
          <a:spLocks noGrp="1"/>
        </xdr:cNvSpPr>
      </xdr:nvSpPr>
      <xdr:spPr>
        <a:xfrm>
          <a:off x="3430905" y="39872285"/>
          <a:ext cx="656590" cy="20129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17</xdr:col>
      <xdr:colOff>238754</xdr:colOff>
      <xdr:row>228</xdr:row>
      <xdr:rowOff>137206</xdr:rowOff>
    </xdr:from>
    <xdr:to>
      <xdr:col>21</xdr:col>
      <xdr:colOff>142876</xdr:colOff>
      <xdr:row>230</xdr:row>
      <xdr:rowOff>103414</xdr:rowOff>
    </xdr:to>
    <xdr:sp macro="" textlink="">
      <xdr:nvSpPr>
        <xdr:cNvPr id="8" name="正方形/長方形 10">
          <a:extLst>
            <a:ext uri="{FF2B5EF4-FFF2-40B4-BE49-F238E27FC236}">
              <a16:creationId xmlns:a16="http://schemas.microsoft.com/office/drawing/2014/main" id="{00000000-0008-0000-0000-000008000000}"/>
            </a:ext>
          </a:extLst>
        </xdr:cNvPr>
        <xdr:cNvSpPr>
          <a:spLocks noGrp="1"/>
        </xdr:cNvSpPr>
      </xdr:nvSpPr>
      <xdr:spPr>
        <a:xfrm>
          <a:off x="4933950" y="41342945"/>
          <a:ext cx="1009650" cy="34671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14</xdr:col>
      <xdr:colOff>100984</xdr:colOff>
      <xdr:row>221</xdr:row>
      <xdr:rowOff>168519</xdr:rowOff>
    </xdr:from>
    <xdr:to>
      <xdr:col>17</xdr:col>
      <xdr:colOff>238125</xdr:colOff>
      <xdr:row>228</xdr:row>
      <xdr:rowOff>138546</xdr:rowOff>
    </xdr:to>
    <xdr:sp macro="" textlink="">
      <xdr:nvSpPr>
        <xdr:cNvPr id="9" name="直線矢印コネクタ 21">
          <a:extLst>
            <a:ext uri="{FF2B5EF4-FFF2-40B4-BE49-F238E27FC236}">
              <a16:creationId xmlns:a16="http://schemas.microsoft.com/office/drawing/2014/main" id="{00000000-0008-0000-0000-000009000000}"/>
            </a:ext>
          </a:extLst>
        </xdr:cNvPr>
        <xdr:cNvSpPr>
          <a:spLocks noGrp="1"/>
        </xdr:cNvSpPr>
      </xdr:nvSpPr>
      <xdr:spPr>
        <a:xfrm flipH="1" flipV="1">
          <a:off x="3968115" y="40040560"/>
          <a:ext cx="965835" cy="1303655"/>
        </a:xfrm>
        <a:prstGeom prst="straightConnector1">
          <a:avLst/>
        </a:prstGeom>
        <a:ln w="38100" cap="rnd">
          <a:solidFill>
            <a:schemeClr val="accent1">
              <a:lumMod val="75000"/>
            </a:schemeClr>
          </a:solidFill>
          <a:headEnd type="oval" w="sm" len="sm"/>
          <a:tailEnd type="triangle" w="lg" len="lg"/>
        </a:ln>
      </xdr:spPr>
      <xdr:style>
        <a:lnRef idx="1">
          <a:schemeClr val="accent1"/>
        </a:lnRef>
        <a:fillRef idx="0">
          <a:schemeClr val="accent1"/>
        </a:fillRef>
        <a:effectRef idx="0">
          <a:schemeClr val="accent1"/>
        </a:effectRef>
        <a:fontRef idx="minor">
          <a:schemeClr val="tx1"/>
        </a:fontRef>
      </xdr:style>
    </xdr:sp>
    <xdr:clientData/>
  </xdr:twoCellAnchor>
  <xdr:twoCellAnchor editAs="oneCell">
    <xdr:from>
      <xdr:col>18</xdr:col>
      <xdr:colOff>40582</xdr:colOff>
      <xdr:row>79</xdr:row>
      <xdr:rowOff>112107</xdr:rowOff>
    </xdr:from>
    <xdr:to>
      <xdr:col>21</xdr:col>
      <xdr:colOff>227671</xdr:colOff>
      <xdr:row>81</xdr:row>
      <xdr:rowOff>55757</xdr:rowOff>
    </xdr:to>
    <xdr:sp macro="" textlink="">
      <xdr:nvSpPr>
        <xdr:cNvPr id="10" name="正方形/長方形 107">
          <a:extLst>
            <a:ext uri="{FF2B5EF4-FFF2-40B4-BE49-F238E27FC236}">
              <a16:creationId xmlns:a16="http://schemas.microsoft.com/office/drawing/2014/main" id="{00000000-0008-0000-0000-00000A000000}"/>
            </a:ext>
          </a:extLst>
        </xdr:cNvPr>
        <xdr:cNvSpPr>
          <a:spLocks noGrp="1"/>
        </xdr:cNvSpPr>
      </xdr:nvSpPr>
      <xdr:spPr>
        <a:xfrm>
          <a:off x="5012055" y="15372715"/>
          <a:ext cx="1016000" cy="32448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12</xdr:col>
      <xdr:colOff>182863</xdr:colOff>
      <xdr:row>72</xdr:row>
      <xdr:rowOff>197557</xdr:rowOff>
    </xdr:from>
    <xdr:to>
      <xdr:col>15</xdr:col>
      <xdr:colOff>82525</xdr:colOff>
      <xdr:row>74</xdr:row>
      <xdr:rowOff>18585</xdr:rowOff>
    </xdr:to>
    <xdr:sp macro="" textlink="">
      <xdr:nvSpPr>
        <xdr:cNvPr id="11" name="正方形/長方形 35">
          <a:extLst>
            <a:ext uri="{FF2B5EF4-FFF2-40B4-BE49-F238E27FC236}">
              <a16:creationId xmlns:a16="http://schemas.microsoft.com/office/drawing/2014/main" id="{00000000-0008-0000-0000-00000B000000}"/>
            </a:ext>
          </a:extLst>
        </xdr:cNvPr>
        <xdr:cNvSpPr>
          <a:spLocks noGrp="1"/>
        </xdr:cNvSpPr>
      </xdr:nvSpPr>
      <xdr:spPr>
        <a:xfrm>
          <a:off x="3496945" y="14117955"/>
          <a:ext cx="728345" cy="20891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15</xdr:col>
      <xdr:colOff>74342</xdr:colOff>
      <xdr:row>74</xdr:row>
      <xdr:rowOff>27878</xdr:rowOff>
    </xdr:from>
    <xdr:to>
      <xdr:col>18</xdr:col>
      <xdr:colOff>41817</xdr:colOff>
      <xdr:row>79</xdr:row>
      <xdr:rowOff>111513</xdr:rowOff>
    </xdr:to>
    <xdr:sp macro="" textlink="">
      <xdr:nvSpPr>
        <xdr:cNvPr id="12" name="直線矢印コネクタ 36">
          <a:extLst>
            <a:ext uri="{FF2B5EF4-FFF2-40B4-BE49-F238E27FC236}">
              <a16:creationId xmlns:a16="http://schemas.microsoft.com/office/drawing/2014/main" id="{00000000-0008-0000-0000-00000C000000}"/>
            </a:ext>
          </a:extLst>
        </xdr:cNvPr>
        <xdr:cNvSpPr>
          <a:spLocks noGrp="1"/>
        </xdr:cNvSpPr>
      </xdr:nvSpPr>
      <xdr:spPr>
        <a:xfrm flipH="1" flipV="1">
          <a:off x="4217670" y="14335760"/>
          <a:ext cx="795655" cy="1036320"/>
        </a:xfrm>
        <a:prstGeom prst="straightConnector1">
          <a:avLst/>
        </a:prstGeom>
        <a:ln w="38100" cap="rnd">
          <a:solidFill>
            <a:schemeClr val="accent1">
              <a:lumMod val="75000"/>
            </a:schemeClr>
          </a:solidFill>
          <a:headEnd type="oval" w="sm" len="sm"/>
          <a:tailEnd type="triangle" w="lg" len="lg"/>
        </a:ln>
      </xdr:spPr>
      <xdr:style>
        <a:lnRef idx="1">
          <a:schemeClr val="accent1"/>
        </a:lnRef>
        <a:fillRef idx="0">
          <a:schemeClr val="accent1"/>
        </a:fillRef>
        <a:effectRef idx="0">
          <a:schemeClr val="accent1"/>
        </a:effectRef>
        <a:fontRef idx="minor">
          <a:schemeClr val="tx1"/>
        </a:fontRef>
      </xdr:style>
    </xdr:sp>
    <xdr:clientData/>
  </xdr:twoCellAnchor>
  <xdr:twoCellAnchor editAs="oneCell">
    <xdr:from>
      <xdr:col>28</xdr:col>
      <xdr:colOff>144834</xdr:colOff>
      <xdr:row>89</xdr:row>
      <xdr:rowOff>180223</xdr:rowOff>
    </xdr:from>
    <xdr:to>
      <xdr:col>34</xdr:col>
      <xdr:colOff>104885</xdr:colOff>
      <xdr:row>92</xdr:row>
      <xdr:rowOff>82261</xdr:rowOff>
    </xdr:to>
    <xdr:sp macro="" textlink="">
      <xdr:nvSpPr>
        <xdr:cNvPr id="13" name="正方形/長方形 51">
          <a:extLst>
            <a:ext uri="{FF2B5EF4-FFF2-40B4-BE49-F238E27FC236}">
              <a16:creationId xmlns:a16="http://schemas.microsoft.com/office/drawing/2014/main" id="{00000000-0008-0000-0000-00000D000000}"/>
            </a:ext>
          </a:extLst>
        </xdr:cNvPr>
        <xdr:cNvSpPr>
          <a:spLocks noGrp="1"/>
        </xdr:cNvSpPr>
      </xdr:nvSpPr>
      <xdr:spPr>
        <a:xfrm>
          <a:off x="7879080" y="17238980"/>
          <a:ext cx="1617345" cy="47371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28</xdr:col>
      <xdr:colOff>147206</xdr:colOff>
      <xdr:row>92</xdr:row>
      <xdr:rowOff>159327</xdr:rowOff>
    </xdr:from>
    <xdr:to>
      <xdr:col>34</xdr:col>
      <xdr:colOff>109216</xdr:colOff>
      <xdr:row>93</xdr:row>
      <xdr:rowOff>125922</xdr:rowOff>
    </xdr:to>
    <xdr:sp macro="" textlink="">
      <xdr:nvSpPr>
        <xdr:cNvPr id="14" name="正方形/長方形 114">
          <a:extLst>
            <a:ext uri="{FF2B5EF4-FFF2-40B4-BE49-F238E27FC236}">
              <a16:creationId xmlns:a16="http://schemas.microsoft.com/office/drawing/2014/main" id="{00000000-0008-0000-0000-00000E000000}"/>
            </a:ext>
          </a:extLst>
        </xdr:cNvPr>
        <xdr:cNvSpPr>
          <a:spLocks noGrp="1"/>
        </xdr:cNvSpPr>
      </xdr:nvSpPr>
      <xdr:spPr>
        <a:xfrm>
          <a:off x="7880985" y="17789525"/>
          <a:ext cx="1619250" cy="15748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11</xdr:col>
      <xdr:colOff>186648</xdr:colOff>
      <xdr:row>92</xdr:row>
      <xdr:rowOff>1565</xdr:rowOff>
    </xdr:from>
    <xdr:to>
      <xdr:col>17</xdr:col>
      <xdr:colOff>146698</xdr:colOff>
      <xdr:row>95</xdr:row>
      <xdr:rowOff>138546</xdr:rowOff>
    </xdr:to>
    <xdr:sp macro="" textlink="">
      <xdr:nvSpPr>
        <xdr:cNvPr id="15" name="正方形/長方形 115">
          <a:extLst>
            <a:ext uri="{FF2B5EF4-FFF2-40B4-BE49-F238E27FC236}">
              <a16:creationId xmlns:a16="http://schemas.microsoft.com/office/drawing/2014/main" id="{00000000-0008-0000-0000-00000F000000}"/>
            </a:ext>
          </a:extLst>
        </xdr:cNvPr>
        <xdr:cNvSpPr>
          <a:spLocks noGrp="1"/>
        </xdr:cNvSpPr>
      </xdr:nvSpPr>
      <xdr:spPr>
        <a:xfrm>
          <a:off x="3224530" y="17632045"/>
          <a:ext cx="1617980" cy="70866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11</xdr:col>
      <xdr:colOff>200105</xdr:colOff>
      <xdr:row>96</xdr:row>
      <xdr:rowOff>4955</xdr:rowOff>
    </xdr:from>
    <xdr:to>
      <xdr:col>17</xdr:col>
      <xdr:colOff>160155</xdr:colOff>
      <xdr:row>101</xdr:row>
      <xdr:rowOff>134217</xdr:rowOff>
    </xdr:to>
    <xdr:sp macro="" textlink="">
      <xdr:nvSpPr>
        <xdr:cNvPr id="16" name="正方形/長方形 116">
          <a:extLst>
            <a:ext uri="{FF2B5EF4-FFF2-40B4-BE49-F238E27FC236}">
              <a16:creationId xmlns:a16="http://schemas.microsoft.com/office/drawing/2014/main" id="{00000000-0008-0000-0000-000010000000}"/>
            </a:ext>
          </a:extLst>
        </xdr:cNvPr>
        <xdr:cNvSpPr>
          <a:spLocks noGrp="1"/>
        </xdr:cNvSpPr>
      </xdr:nvSpPr>
      <xdr:spPr>
        <a:xfrm>
          <a:off x="3238500" y="18397220"/>
          <a:ext cx="1617345" cy="108204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22</xdr:col>
      <xdr:colOff>193734</xdr:colOff>
      <xdr:row>92</xdr:row>
      <xdr:rowOff>878</xdr:rowOff>
    </xdr:from>
    <xdr:to>
      <xdr:col>28</xdr:col>
      <xdr:colOff>153783</xdr:colOff>
      <xdr:row>97</xdr:row>
      <xdr:rowOff>134216</xdr:rowOff>
    </xdr:to>
    <xdr:sp macro="" textlink="">
      <xdr:nvSpPr>
        <xdr:cNvPr id="17" name="正方形/長方形 117">
          <a:extLst>
            <a:ext uri="{FF2B5EF4-FFF2-40B4-BE49-F238E27FC236}">
              <a16:creationId xmlns:a16="http://schemas.microsoft.com/office/drawing/2014/main" id="{00000000-0008-0000-0000-000011000000}"/>
            </a:ext>
          </a:extLst>
        </xdr:cNvPr>
        <xdr:cNvSpPr>
          <a:spLocks noGrp="1"/>
        </xdr:cNvSpPr>
      </xdr:nvSpPr>
      <xdr:spPr>
        <a:xfrm>
          <a:off x="6270625" y="17631410"/>
          <a:ext cx="1617345" cy="108585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22</xdr:col>
      <xdr:colOff>192453</xdr:colOff>
      <xdr:row>99</xdr:row>
      <xdr:rowOff>56284</xdr:rowOff>
    </xdr:from>
    <xdr:to>
      <xdr:col>28</xdr:col>
      <xdr:colOff>152503</xdr:colOff>
      <xdr:row>102</xdr:row>
      <xdr:rowOff>56283</xdr:rowOff>
    </xdr:to>
    <xdr:sp macro="" textlink="">
      <xdr:nvSpPr>
        <xdr:cNvPr id="18" name="正方形/長方形 118">
          <a:extLst>
            <a:ext uri="{FF2B5EF4-FFF2-40B4-BE49-F238E27FC236}">
              <a16:creationId xmlns:a16="http://schemas.microsoft.com/office/drawing/2014/main" id="{00000000-0008-0000-0000-000012000000}"/>
            </a:ext>
          </a:extLst>
        </xdr:cNvPr>
        <xdr:cNvSpPr>
          <a:spLocks noGrp="1"/>
        </xdr:cNvSpPr>
      </xdr:nvSpPr>
      <xdr:spPr>
        <a:xfrm>
          <a:off x="6269355" y="19020155"/>
          <a:ext cx="1617345" cy="57150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31</xdr:col>
      <xdr:colOff>275620</xdr:colOff>
      <xdr:row>89</xdr:row>
      <xdr:rowOff>16517</xdr:rowOff>
    </xdr:from>
    <xdr:to>
      <xdr:col>32</xdr:col>
      <xdr:colOff>215723</xdr:colOff>
      <xdr:row>90</xdr:row>
      <xdr:rowOff>35448</xdr:rowOff>
    </xdr:to>
    <xdr:sp macro="" textlink="">
      <xdr:nvSpPr>
        <xdr:cNvPr id="19" name="フローチャート: 結合子 124">
          <a:extLst>
            <a:ext uri="{FF2B5EF4-FFF2-40B4-BE49-F238E27FC236}">
              <a16:creationId xmlns:a16="http://schemas.microsoft.com/office/drawing/2014/main" id="{00000000-0008-0000-0000-000013000000}"/>
            </a:ext>
          </a:extLst>
        </xdr:cNvPr>
        <xdr:cNvSpPr>
          <a:spLocks noGrp="1"/>
        </xdr:cNvSpPr>
      </xdr:nvSpPr>
      <xdr:spPr>
        <a:xfrm>
          <a:off x="8838565" y="17075785"/>
          <a:ext cx="215900" cy="208915"/>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1</a:t>
          </a:r>
        </a:p>
      </xdr:txBody>
    </xdr:sp>
    <xdr:clientData/>
  </xdr:twoCellAnchor>
  <xdr:twoCellAnchor editAs="oneCell">
    <xdr:from>
      <xdr:col>32</xdr:col>
      <xdr:colOff>230682</xdr:colOff>
      <xdr:row>89</xdr:row>
      <xdr:rowOff>16517</xdr:rowOff>
    </xdr:from>
    <xdr:to>
      <xdr:col>33</xdr:col>
      <xdr:colOff>170786</xdr:colOff>
      <xdr:row>90</xdr:row>
      <xdr:rowOff>35448</xdr:rowOff>
    </xdr:to>
    <xdr:sp macro="" textlink="">
      <xdr:nvSpPr>
        <xdr:cNvPr id="20" name="フローチャート: 結合子 125">
          <a:extLst>
            <a:ext uri="{FF2B5EF4-FFF2-40B4-BE49-F238E27FC236}">
              <a16:creationId xmlns:a16="http://schemas.microsoft.com/office/drawing/2014/main" id="{00000000-0008-0000-0000-000014000000}"/>
            </a:ext>
          </a:extLst>
        </xdr:cNvPr>
        <xdr:cNvSpPr>
          <a:spLocks noGrp="1"/>
        </xdr:cNvSpPr>
      </xdr:nvSpPr>
      <xdr:spPr>
        <a:xfrm>
          <a:off x="9069705" y="17075785"/>
          <a:ext cx="215900" cy="208915"/>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2</a:t>
          </a:r>
        </a:p>
      </xdr:txBody>
    </xdr:sp>
    <xdr:clientData/>
  </xdr:twoCellAnchor>
  <xdr:twoCellAnchor editAs="oneCell">
    <xdr:from>
      <xdr:col>33</xdr:col>
      <xdr:colOff>179531</xdr:colOff>
      <xdr:row>89</xdr:row>
      <xdr:rowOff>18200</xdr:rowOff>
    </xdr:from>
    <xdr:to>
      <xdr:col>34</xdr:col>
      <xdr:colOff>119634</xdr:colOff>
      <xdr:row>90</xdr:row>
      <xdr:rowOff>37131</xdr:rowOff>
    </xdr:to>
    <xdr:sp macro="" textlink="">
      <xdr:nvSpPr>
        <xdr:cNvPr id="21" name="フローチャート: 結合子 126">
          <a:extLst>
            <a:ext uri="{FF2B5EF4-FFF2-40B4-BE49-F238E27FC236}">
              <a16:creationId xmlns:a16="http://schemas.microsoft.com/office/drawing/2014/main" id="{00000000-0008-0000-0000-000015000000}"/>
            </a:ext>
          </a:extLst>
        </xdr:cNvPr>
        <xdr:cNvSpPr>
          <a:spLocks noGrp="1"/>
        </xdr:cNvSpPr>
      </xdr:nvSpPr>
      <xdr:spPr>
        <a:xfrm>
          <a:off x="9294495" y="17077055"/>
          <a:ext cx="216535" cy="20955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3</a:t>
          </a:r>
        </a:p>
      </xdr:txBody>
    </xdr:sp>
    <xdr:clientData/>
  </xdr:twoCellAnchor>
  <xdr:twoCellAnchor editAs="oneCell">
    <xdr:from>
      <xdr:col>28</xdr:col>
      <xdr:colOff>28384</xdr:colOff>
      <xdr:row>91</xdr:row>
      <xdr:rowOff>121429</xdr:rowOff>
    </xdr:from>
    <xdr:to>
      <xdr:col>28</xdr:col>
      <xdr:colOff>245579</xdr:colOff>
      <xdr:row>92</xdr:row>
      <xdr:rowOff>140361</xdr:rowOff>
    </xdr:to>
    <xdr:sp macro="" textlink="">
      <xdr:nvSpPr>
        <xdr:cNvPr id="22" name="フローチャート: 結合子 129">
          <a:extLst>
            <a:ext uri="{FF2B5EF4-FFF2-40B4-BE49-F238E27FC236}">
              <a16:creationId xmlns:a16="http://schemas.microsoft.com/office/drawing/2014/main" id="{00000000-0008-0000-0000-000016000000}"/>
            </a:ext>
          </a:extLst>
        </xdr:cNvPr>
        <xdr:cNvSpPr>
          <a:spLocks noGrp="1"/>
        </xdr:cNvSpPr>
      </xdr:nvSpPr>
      <xdr:spPr>
        <a:xfrm>
          <a:off x="7762240" y="17561560"/>
          <a:ext cx="217170" cy="20955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4</a:t>
          </a:r>
        </a:p>
      </xdr:txBody>
    </xdr:sp>
    <xdr:clientData/>
  </xdr:twoCellAnchor>
  <xdr:twoCellAnchor editAs="oneCell">
    <xdr:from>
      <xdr:col>28</xdr:col>
      <xdr:colOff>2416</xdr:colOff>
      <xdr:row>98</xdr:row>
      <xdr:rowOff>171130</xdr:rowOff>
    </xdr:from>
    <xdr:to>
      <xdr:col>28</xdr:col>
      <xdr:colOff>219611</xdr:colOff>
      <xdr:row>99</xdr:row>
      <xdr:rowOff>190061</xdr:rowOff>
    </xdr:to>
    <xdr:sp macro="" textlink="">
      <xdr:nvSpPr>
        <xdr:cNvPr id="23" name="フローチャート: 結合子 130">
          <a:extLst>
            <a:ext uri="{FF2B5EF4-FFF2-40B4-BE49-F238E27FC236}">
              <a16:creationId xmlns:a16="http://schemas.microsoft.com/office/drawing/2014/main" id="{00000000-0008-0000-0000-000017000000}"/>
            </a:ext>
          </a:extLst>
        </xdr:cNvPr>
        <xdr:cNvSpPr>
          <a:spLocks noGrp="1"/>
        </xdr:cNvSpPr>
      </xdr:nvSpPr>
      <xdr:spPr>
        <a:xfrm>
          <a:off x="7736205" y="18944590"/>
          <a:ext cx="217170" cy="20955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4</a:t>
          </a:r>
        </a:p>
      </xdr:txBody>
    </xdr:sp>
    <xdr:clientData/>
  </xdr:twoCellAnchor>
  <xdr:twoCellAnchor editAs="oneCell">
    <xdr:from>
      <xdr:col>17</xdr:col>
      <xdr:colOff>18563</xdr:colOff>
      <xdr:row>91</xdr:row>
      <xdr:rowOff>98471</xdr:rowOff>
    </xdr:from>
    <xdr:to>
      <xdr:col>17</xdr:col>
      <xdr:colOff>232511</xdr:colOff>
      <xdr:row>92</xdr:row>
      <xdr:rowOff>117403</xdr:rowOff>
    </xdr:to>
    <xdr:sp macro="" textlink="">
      <xdr:nvSpPr>
        <xdr:cNvPr id="24" name="フローチャート: 結合子 133">
          <a:extLst>
            <a:ext uri="{FF2B5EF4-FFF2-40B4-BE49-F238E27FC236}">
              <a16:creationId xmlns:a16="http://schemas.microsoft.com/office/drawing/2014/main" id="{00000000-0008-0000-0000-000018000000}"/>
            </a:ext>
          </a:extLst>
        </xdr:cNvPr>
        <xdr:cNvSpPr>
          <a:spLocks noGrp="1"/>
        </xdr:cNvSpPr>
      </xdr:nvSpPr>
      <xdr:spPr>
        <a:xfrm>
          <a:off x="4714240" y="17538700"/>
          <a:ext cx="213995" cy="208915"/>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4</a:t>
          </a:r>
        </a:p>
      </xdr:txBody>
    </xdr:sp>
    <xdr:clientData/>
  </xdr:twoCellAnchor>
  <xdr:twoCellAnchor editAs="oneCell">
    <xdr:from>
      <xdr:col>17</xdr:col>
      <xdr:colOff>7662</xdr:colOff>
      <xdr:row>95</xdr:row>
      <xdr:rowOff>125811</xdr:rowOff>
    </xdr:from>
    <xdr:to>
      <xdr:col>17</xdr:col>
      <xdr:colOff>221610</xdr:colOff>
      <xdr:row>96</xdr:row>
      <xdr:rowOff>144742</xdr:rowOff>
    </xdr:to>
    <xdr:sp macro="" textlink="">
      <xdr:nvSpPr>
        <xdr:cNvPr id="25" name="フローチャート: 結合子 134">
          <a:extLst>
            <a:ext uri="{FF2B5EF4-FFF2-40B4-BE49-F238E27FC236}">
              <a16:creationId xmlns:a16="http://schemas.microsoft.com/office/drawing/2014/main" id="{00000000-0008-0000-0000-000019000000}"/>
            </a:ext>
          </a:extLst>
        </xdr:cNvPr>
        <xdr:cNvSpPr>
          <a:spLocks noGrp="1"/>
        </xdr:cNvSpPr>
      </xdr:nvSpPr>
      <xdr:spPr>
        <a:xfrm>
          <a:off x="4703445" y="18328005"/>
          <a:ext cx="213360" cy="208915"/>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4</a:t>
          </a:r>
        </a:p>
      </xdr:txBody>
    </xdr:sp>
    <xdr:clientData/>
  </xdr:twoCellAnchor>
  <xdr:twoCellAnchor editAs="oneCell">
    <xdr:from>
      <xdr:col>11</xdr:col>
      <xdr:colOff>202602</xdr:colOff>
      <xdr:row>102</xdr:row>
      <xdr:rowOff>152551</xdr:rowOff>
    </xdr:from>
    <xdr:to>
      <xdr:col>17</xdr:col>
      <xdr:colOff>156442</xdr:colOff>
      <xdr:row>103</xdr:row>
      <xdr:rowOff>125727</xdr:rowOff>
    </xdr:to>
    <xdr:sp macro="" textlink="">
      <xdr:nvSpPr>
        <xdr:cNvPr id="26" name="正方形/長方形 135">
          <a:extLst>
            <a:ext uri="{FF2B5EF4-FFF2-40B4-BE49-F238E27FC236}">
              <a16:creationId xmlns:a16="http://schemas.microsoft.com/office/drawing/2014/main" id="{00000000-0008-0000-0000-00001A000000}"/>
            </a:ext>
          </a:extLst>
        </xdr:cNvPr>
        <xdr:cNvSpPr>
          <a:spLocks noGrp="1"/>
        </xdr:cNvSpPr>
      </xdr:nvSpPr>
      <xdr:spPr>
        <a:xfrm>
          <a:off x="3241040" y="19688175"/>
          <a:ext cx="1610995" cy="16319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22</xdr:col>
      <xdr:colOff>195219</xdr:colOff>
      <xdr:row>102</xdr:row>
      <xdr:rowOff>152551</xdr:rowOff>
    </xdr:from>
    <xdr:to>
      <xdr:col>28</xdr:col>
      <xdr:colOff>149058</xdr:colOff>
      <xdr:row>103</xdr:row>
      <xdr:rowOff>125727</xdr:rowOff>
    </xdr:to>
    <xdr:sp macro="" textlink="">
      <xdr:nvSpPr>
        <xdr:cNvPr id="27" name="正方形/長方形 136">
          <a:extLst>
            <a:ext uri="{FF2B5EF4-FFF2-40B4-BE49-F238E27FC236}">
              <a16:creationId xmlns:a16="http://schemas.microsoft.com/office/drawing/2014/main" id="{00000000-0008-0000-0000-00001B000000}"/>
            </a:ext>
          </a:extLst>
        </xdr:cNvPr>
        <xdr:cNvSpPr>
          <a:spLocks noGrp="1"/>
        </xdr:cNvSpPr>
      </xdr:nvSpPr>
      <xdr:spPr>
        <a:xfrm>
          <a:off x="6271895" y="19688175"/>
          <a:ext cx="1610995" cy="16319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34</xdr:col>
      <xdr:colOff>107</xdr:colOff>
      <xdr:row>92</xdr:row>
      <xdr:rowOff>20836</xdr:rowOff>
    </xdr:from>
    <xdr:to>
      <xdr:col>34</xdr:col>
      <xdr:colOff>217301</xdr:colOff>
      <xdr:row>93</xdr:row>
      <xdr:rowOff>39767</xdr:rowOff>
    </xdr:to>
    <xdr:sp macro="" textlink="">
      <xdr:nvSpPr>
        <xdr:cNvPr id="28" name="フローチャート: 結合子 137">
          <a:extLst>
            <a:ext uri="{FF2B5EF4-FFF2-40B4-BE49-F238E27FC236}">
              <a16:creationId xmlns:a16="http://schemas.microsoft.com/office/drawing/2014/main" id="{00000000-0008-0000-0000-00001C000000}"/>
            </a:ext>
          </a:extLst>
        </xdr:cNvPr>
        <xdr:cNvSpPr>
          <a:spLocks noGrp="1"/>
        </xdr:cNvSpPr>
      </xdr:nvSpPr>
      <xdr:spPr>
        <a:xfrm>
          <a:off x="9391650" y="17651095"/>
          <a:ext cx="217170" cy="20955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5</a:t>
          </a:r>
        </a:p>
      </xdr:txBody>
    </xdr:sp>
    <xdr:clientData/>
  </xdr:twoCellAnchor>
  <xdr:twoCellAnchor editAs="oneCell">
    <xdr:from>
      <xdr:col>14</xdr:col>
      <xdr:colOff>185872</xdr:colOff>
      <xdr:row>103</xdr:row>
      <xdr:rowOff>119377</xdr:rowOff>
    </xdr:from>
    <xdr:to>
      <xdr:col>25</xdr:col>
      <xdr:colOff>178488</xdr:colOff>
      <xdr:row>103</xdr:row>
      <xdr:rowOff>132077</xdr:rowOff>
    </xdr:to>
    <xdr:sp macro="" textlink="">
      <xdr:nvSpPr>
        <xdr:cNvPr id="29" name="コネクタ: カギ線 140">
          <a:extLst>
            <a:ext uri="{FF2B5EF4-FFF2-40B4-BE49-F238E27FC236}">
              <a16:creationId xmlns:a16="http://schemas.microsoft.com/office/drawing/2014/main" id="{00000000-0008-0000-0000-00001D000000}"/>
            </a:ext>
          </a:extLst>
        </xdr:cNvPr>
        <xdr:cNvSpPr>
          <a:spLocks noGrp="1"/>
        </xdr:cNvSpPr>
      </xdr:nvSpPr>
      <xdr:spPr>
        <a:xfrm flipH="1">
          <a:off x="4052570" y="19845020"/>
          <a:ext cx="3031490" cy="12700"/>
        </a:xfrm>
        <a:prstGeom prst="bentConnector3">
          <a:avLst/>
        </a:prstGeom>
        <a:ln w="19050"/>
      </xdr:spPr>
      <xdr:style>
        <a:lnRef idx="1">
          <a:schemeClr val="accent1"/>
        </a:lnRef>
        <a:fillRef idx="0">
          <a:schemeClr val="accent1"/>
        </a:fillRef>
        <a:effectRef idx="0">
          <a:schemeClr val="accent1"/>
        </a:effectRef>
        <a:fontRef idx="minor">
          <a:schemeClr val="tx1"/>
        </a:fontRef>
      </xdr:style>
    </xdr:sp>
    <xdr:clientData/>
  </xdr:twoCellAnchor>
  <xdr:twoCellAnchor editAs="oneCell">
    <xdr:from>
      <xdr:col>19</xdr:col>
      <xdr:colOff>240741</xdr:colOff>
      <xdr:row>103</xdr:row>
      <xdr:rowOff>115103</xdr:rowOff>
    </xdr:from>
    <xdr:to>
      <xdr:col>20</xdr:col>
      <xdr:colOff>178352</xdr:colOff>
      <xdr:row>104</xdr:row>
      <xdr:rowOff>131944</xdr:rowOff>
    </xdr:to>
    <xdr:sp macro="" textlink="">
      <xdr:nvSpPr>
        <xdr:cNvPr id="30" name="フローチャート: 結合子 138">
          <a:extLst>
            <a:ext uri="{FF2B5EF4-FFF2-40B4-BE49-F238E27FC236}">
              <a16:creationId xmlns:a16="http://schemas.microsoft.com/office/drawing/2014/main" id="{00000000-0008-0000-0000-00001E000000}"/>
            </a:ext>
          </a:extLst>
        </xdr:cNvPr>
        <xdr:cNvSpPr>
          <a:spLocks noGrp="1"/>
        </xdr:cNvSpPr>
      </xdr:nvSpPr>
      <xdr:spPr>
        <a:xfrm>
          <a:off x="5488940" y="19841210"/>
          <a:ext cx="213360" cy="20701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5</a:t>
          </a:r>
        </a:p>
      </xdr:txBody>
    </xdr:sp>
    <xdr:clientData/>
  </xdr:twoCellAnchor>
  <xdr:twoCellAnchor editAs="oneCell">
    <xdr:from>
      <xdr:col>32</xdr:col>
      <xdr:colOff>39092</xdr:colOff>
      <xdr:row>235</xdr:row>
      <xdr:rowOff>174172</xdr:rowOff>
    </xdr:from>
    <xdr:to>
      <xdr:col>34</xdr:col>
      <xdr:colOff>244929</xdr:colOff>
      <xdr:row>237</xdr:row>
      <xdr:rowOff>163286</xdr:rowOff>
    </xdr:to>
    <xdr:sp macro="" textlink="">
      <xdr:nvSpPr>
        <xdr:cNvPr id="31" name="正方形/長方形 32">
          <a:extLst>
            <a:ext uri="{FF2B5EF4-FFF2-40B4-BE49-F238E27FC236}">
              <a16:creationId xmlns:a16="http://schemas.microsoft.com/office/drawing/2014/main" id="{00000000-0008-0000-0000-00001F000000}"/>
            </a:ext>
          </a:extLst>
        </xdr:cNvPr>
        <xdr:cNvSpPr>
          <a:spLocks noGrp="1"/>
        </xdr:cNvSpPr>
      </xdr:nvSpPr>
      <xdr:spPr>
        <a:xfrm>
          <a:off x="8877935" y="42713275"/>
          <a:ext cx="758190" cy="37020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31</xdr:col>
      <xdr:colOff>193262</xdr:colOff>
      <xdr:row>235</xdr:row>
      <xdr:rowOff>41809</xdr:rowOff>
    </xdr:from>
    <xdr:to>
      <xdr:col>32</xdr:col>
      <xdr:colOff>136284</xdr:colOff>
      <xdr:row>236</xdr:row>
      <xdr:rowOff>60387</xdr:rowOff>
    </xdr:to>
    <xdr:sp macro="" textlink="">
      <xdr:nvSpPr>
        <xdr:cNvPr id="32" name="楕円 31">
          <a:extLst>
            <a:ext uri="{FF2B5EF4-FFF2-40B4-BE49-F238E27FC236}">
              <a16:creationId xmlns:a16="http://schemas.microsoft.com/office/drawing/2014/main" id="{00000000-0008-0000-0000-000020000000}"/>
            </a:ext>
          </a:extLst>
        </xdr:cNvPr>
        <xdr:cNvSpPr>
          <a:spLocks noGrp="1"/>
        </xdr:cNvSpPr>
      </xdr:nvSpPr>
      <xdr:spPr>
        <a:xfrm>
          <a:off x="8756015" y="42580560"/>
          <a:ext cx="219075" cy="20955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1</a:t>
          </a:r>
        </a:p>
      </xdr:txBody>
    </xdr:sp>
    <xdr:clientData/>
  </xdr:twoCellAnchor>
  <xdr:twoCellAnchor editAs="oneCell">
    <xdr:from>
      <xdr:col>10</xdr:col>
      <xdr:colOff>26669</xdr:colOff>
      <xdr:row>233</xdr:row>
      <xdr:rowOff>147945</xdr:rowOff>
    </xdr:from>
    <xdr:to>
      <xdr:col>10</xdr:col>
      <xdr:colOff>247276</xdr:colOff>
      <xdr:row>234</xdr:row>
      <xdr:rowOff>166523</xdr:rowOff>
    </xdr:to>
    <xdr:sp macro="" textlink="">
      <xdr:nvSpPr>
        <xdr:cNvPr id="33" name="楕円 6">
          <a:extLst>
            <a:ext uri="{FF2B5EF4-FFF2-40B4-BE49-F238E27FC236}">
              <a16:creationId xmlns:a16="http://schemas.microsoft.com/office/drawing/2014/main" id="{00000000-0008-0000-0000-000021000000}"/>
            </a:ext>
          </a:extLst>
        </xdr:cNvPr>
        <xdr:cNvSpPr>
          <a:spLocks noGrp="1"/>
        </xdr:cNvSpPr>
      </xdr:nvSpPr>
      <xdr:spPr>
        <a:xfrm>
          <a:off x="2788285" y="42305605"/>
          <a:ext cx="220980" cy="20955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2</a:t>
          </a:r>
        </a:p>
      </xdr:txBody>
    </xdr:sp>
    <xdr:clientData/>
  </xdr:twoCellAnchor>
  <xdr:twoCellAnchor editAs="oneCell">
    <xdr:from>
      <xdr:col>15</xdr:col>
      <xdr:colOff>262154</xdr:colOff>
      <xdr:row>233</xdr:row>
      <xdr:rowOff>151650</xdr:rowOff>
    </xdr:from>
    <xdr:to>
      <xdr:col>16</xdr:col>
      <xdr:colOff>207146</xdr:colOff>
      <xdr:row>234</xdr:row>
      <xdr:rowOff>170229</xdr:rowOff>
    </xdr:to>
    <xdr:sp macro="" textlink="">
      <xdr:nvSpPr>
        <xdr:cNvPr id="34" name="楕円 8">
          <a:extLst>
            <a:ext uri="{FF2B5EF4-FFF2-40B4-BE49-F238E27FC236}">
              <a16:creationId xmlns:a16="http://schemas.microsoft.com/office/drawing/2014/main" id="{00000000-0008-0000-0000-000022000000}"/>
            </a:ext>
          </a:extLst>
        </xdr:cNvPr>
        <xdr:cNvSpPr>
          <a:spLocks noGrp="1"/>
        </xdr:cNvSpPr>
      </xdr:nvSpPr>
      <xdr:spPr>
        <a:xfrm>
          <a:off x="4404995" y="42309415"/>
          <a:ext cx="221615" cy="20955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3</a:t>
          </a:r>
        </a:p>
      </xdr:txBody>
    </xdr:sp>
    <xdr:clientData/>
  </xdr:twoCellAnchor>
  <xdr:twoCellAnchor editAs="oneCell">
    <xdr:from>
      <xdr:col>18</xdr:col>
      <xdr:colOff>70654</xdr:colOff>
      <xdr:row>234</xdr:row>
      <xdr:rowOff>68606</xdr:rowOff>
    </xdr:from>
    <xdr:to>
      <xdr:col>20</xdr:col>
      <xdr:colOff>12159</xdr:colOff>
      <xdr:row>261</xdr:row>
      <xdr:rowOff>154022</xdr:rowOff>
    </xdr:to>
    <xdr:sp macro="" textlink="">
      <xdr:nvSpPr>
        <xdr:cNvPr id="35" name="正方形/長方形 33">
          <a:extLst>
            <a:ext uri="{FF2B5EF4-FFF2-40B4-BE49-F238E27FC236}">
              <a16:creationId xmlns:a16="http://schemas.microsoft.com/office/drawing/2014/main" id="{00000000-0008-0000-0000-000023000000}"/>
            </a:ext>
          </a:extLst>
        </xdr:cNvPr>
        <xdr:cNvSpPr>
          <a:spLocks noGrp="1"/>
        </xdr:cNvSpPr>
      </xdr:nvSpPr>
      <xdr:spPr>
        <a:xfrm>
          <a:off x="5042535" y="42417365"/>
          <a:ext cx="494030" cy="522859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17</xdr:col>
      <xdr:colOff>237834</xdr:colOff>
      <xdr:row>233</xdr:row>
      <xdr:rowOff>151650</xdr:rowOff>
    </xdr:from>
    <xdr:to>
      <xdr:col>18</xdr:col>
      <xdr:colOff>182826</xdr:colOff>
      <xdr:row>234</xdr:row>
      <xdr:rowOff>170229</xdr:rowOff>
    </xdr:to>
    <xdr:sp macro="" textlink="">
      <xdr:nvSpPr>
        <xdr:cNvPr id="36" name="楕円 35">
          <a:extLst>
            <a:ext uri="{FF2B5EF4-FFF2-40B4-BE49-F238E27FC236}">
              <a16:creationId xmlns:a16="http://schemas.microsoft.com/office/drawing/2014/main" id="{00000000-0008-0000-0000-000024000000}"/>
            </a:ext>
          </a:extLst>
        </xdr:cNvPr>
        <xdr:cNvSpPr>
          <a:spLocks noGrp="1"/>
        </xdr:cNvSpPr>
      </xdr:nvSpPr>
      <xdr:spPr>
        <a:xfrm>
          <a:off x="4933315" y="42309415"/>
          <a:ext cx="220980" cy="20955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4</a:t>
          </a:r>
        </a:p>
      </xdr:txBody>
    </xdr:sp>
    <xdr:clientData/>
  </xdr:twoCellAnchor>
  <xdr:twoCellAnchor editAs="oneCell">
    <xdr:from>
      <xdr:col>32</xdr:col>
      <xdr:colOff>39092</xdr:colOff>
      <xdr:row>240</xdr:row>
      <xdr:rowOff>129054</xdr:rowOff>
    </xdr:from>
    <xdr:to>
      <xdr:col>34</xdr:col>
      <xdr:colOff>244929</xdr:colOff>
      <xdr:row>243</xdr:row>
      <xdr:rowOff>65171</xdr:rowOff>
    </xdr:to>
    <xdr:sp macro="" textlink="">
      <xdr:nvSpPr>
        <xdr:cNvPr id="37" name="正方形/長方形 37">
          <a:extLst>
            <a:ext uri="{FF2B5EF4-FFF2-40B4-BE49-F238E27FC236}">
              <a16:creationId xmlns:a16="http://schemas.microsoft.com/office/drawing/2014/main" id="{00000000-0008-0000-0000-000025000000}"/>
            </a:ext>
          </a:extLst>
        </xdr:cNvPr>
        <xdr:cNvSpPr>
          <a:spLocks noGrp="1"/>
        </xdr:cNvSpPr>
      </xdr:nvSpPr>
      <xdr:spPr>
        <a:xfrm>
          <a:off x="8877935" y="43620690"/>
          <a:ext cx="758190" cy="50736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31</xdr:col>
      <xdr:colOff>193262</xdr:colOff>
      <xdr:row>239</xdr:row>
      <xdr:rowOff>197217</xdr:rowOff>
    </xdr:from>
    <xdr:to>
      <xdr:col>32</xdr:col>
      <xdr:colOff>136284</xdr:colOff>
      <xdr:row>241</xdr:row>
      <xdr:rowOff>15268</xdr:rowOff>
    </xdr:to>
    <xdr:sp macro="" textlink="">
      <xdr:nvSpPr>
        <xdr:cNvPr id="38" name="楕円 38">
          <a:extLst>
            <a:ext uri="{FF2B5EF4-FFF2-40B4-BE49-F238E27FC236}">
              <a16:creationId xmlns:a16="http://schemas.microsoft.com/office/drawing/2014/main" id="{00000000-0008-0000-0000-000026000000}"/>
            </a:ext>
          </a:extLst>
        </xdr:cNvPr>
        <xdr:cNvSpPr>
          <a:spLocks noGrp="1"/>
        </xdr:cNvSpPr>
      </xdr:nvSpPr>
      <xdr:spPr>
        <a:xfrm>
          <a:off x="8756015" y="43491785"/>
          <a:ext cx="219075" cy="20574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6</a:t>
          </a:r>
        </a:p>
      </xdr:txBody>
    </xdr:sp>
    <xdr:clientData/>
  </xdr:twoCellAnchor>
  <xdr:twoCellAnchor editAs="oneCell">
    <xdr:from>
      <xdr:col>32</xdr:col>
      <xdr:colOff>39092</xdr:colOff>
      <xdr:row>238</xdr:row>
      <xdr:rowOff>48844</xdr:rowOff>
    </xdr:from>
    <xdr:to>
      <xdr:col>34</xdr:col>
      <xdr:colOff>244929</xdr:colOff>
      <xdr:row>239</xdr:row>
      <xdr:rowOff>75198</xdr:rowOff>
    </xdr:to>
    <xdr:sp macro="" textlink="">
      <xdr:nvSpPr>
        <xdr:cNvPr id="39" name="正方形/長方形 39">
          <a:extLst>
            <a:ext uri="{FF2B5EF4-FFF2-40B4-BE49-F238E27FC236}">
              <a16:creationId xmlns:a16="http://schemas.microsoft.com/office/drawing/2014/main" id="{00000000-0008-0000-0000-000027000000}"/>
            </a:ext>
          </a:extLst>
        </xdr:cNvPr>
        <xdr:cNvSpPr>
          <a:spLocks noGrp="1"/>
        </xdr:cNvSpPr>
      </xdr:nvSpPr>
      <xdr:spPr>
        <a:xfrm>
          <a:off x="8877935" y="43159045"/>
          <a:ext cx="758190" cy="21717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31</xdr:col>
      <xdr:colOff>193262</xdr:colOff>
      <xdr:row>237</xdr:row>
      <xdr:rowOff>117006</xdr:rowOff>
    </xdr:from>
    <xdr:to>
      <xdr:col>32</xdr:col>
      <xdr:colOff>136284</xdr:colOff>
      <xdr:row>238</xdr:row>
      <xdr:rowOff>135584</xdr:rowOff>
    </xdr:to>
    <xdr:sp macro="" textlink="">
      <xdr:nvSpPr>
        <xdr:cNvPr id="40" name="楕円 40">
          <a:extLst>
            <a:ext uri="{FF2B5EF4-FFF2-40B4-BE49-F238E27FC236}">
              <a16:creationId xmlns:a16="http://schemas.microsoft.com/office/drawing/2014/main" id="{00000000-0008-0000-0000-000028000000}"/>
            </a:ext>
          </a:extLst>
        </xdr:cNvPr>
        <xdr:cNvSpPr>
          <a:spLocks noGrp="1"/>
        </xdr:cNvSpPr>
      </xdr:nvSpPr>
      <xdr:spPr>
        <a:xfrm>
          <a:off x="8756015" y="43037125"/>
          <a:ext cx="219075" cy="208915"/>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100" b="1"/>
            <a:t>7</a:t>
          </a:r>
        </a:p>
      </xdr:txBody>
    </xdr:sp>
    <xdr:clientData/>
  </xdr:twoCellAnchor>
  <xdr:twoCellAnchor editAs="oneCell">
    <xdr:from>
      <xdr:col>5</xdr:col>
      <xdr:colOff>0</xdr:colOff>
      <xdr:row>233</xdr:row>
      <xdr:rowOff>0</xdr:rowOff>
    </xdr:from>
    <xdr:to>
      <xdr:col>34</xdr:col>
      <xdr:colOff>231322</xdr:colOff>
      <xdr:row>248</xdr:row>
      <xdr:rowOff>43961</xdr:rowOff>
    </xdr:to>
    <xdr:pic>
      <xdr:nvPicPr>
        <xdr:cNvPr id="41" name="/xl/media/image1.png">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
        <a:stretch>
          <a:fillRect/>
        </a:stretch>
      </xdr:blipFill>
      <xdr:spPr>
        <a:xfrm>
          <a:off x="1381125" y="42158285"/>
          <a:ext cx="8241665" cy="2901315"/>
        </a:xfrm>
        <a:prstGeom prst="rect">
          <a:avLst/>
        </a:prstGeom>
      </xdr:spPr>
    </xdr:pic>
    <xdr:clientData/>
  </xdr:twoCellAnchor>
  <xdr:twoCellAnchor editAs="oneCell">
    <xdr:from>
      <xdr:col>5</xdr:col>
      <xdr:colOff>0</xdr:colOff>
      <xdr:row>249</xdr:row>
      <xdr:rowOff>0</xdr:rowOff>
    </xdr:from>
    <xdr:to>
      <xdr:col>34</xdr:col>
      <xdr:colOff>231322</xdr:colOff>
      <xdr:row>261</xdr:row>
      <xdr:rowOff>135163</xdr:rowOff>
    </xdr:to>
    <xdr:pic>
      <xdr:nvPicPr>
        <xdr:cNvPr id="42" name="/xl/media/image2.png">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stretch>
          <a:fillRect/>
        </a:stretch>
      </xdr:blipFill>
      <xdr:spPr>
        <a:xfrm>
          <a:off x="1381125" y="45206285"/>
          <a:ext cx="8241665" cy="2420620"/>
        </a:xfrm>
        <a:prstGeom prst="rect">
          <a:avLst/>
        </a:prstGeom>
      </xdr:spPr>
    </xdr:pic>
    <xdr:clientData/>
  </xdr:twoCellAnchor>
  <xdr:twoCellAnchor editAs="oneCell">
    <xdr:from>
      <xdr:col>8</xdr:col>
      <xdr:colOff>0</xdr:colOff>
      <xdr:row>221</xdr:row>
      <xdr:rowOff>0</xdr:rowOff>
    </xdr:from>
    <xdr:to>
      <xdr:col>28</xdr:col>
      <xdr:colOff>38844</xdr:colOff>
      <xdr:row>231</xdr:row>
      <xdr:rowOff>175687</xdr:rowOff>
    </xdr:to>
    <xdr:pic>
      <xdr:nvPicPr>
        <xdr:cNvPr id="43" name="/xl/media/image3.png">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
        <a:stretch>
          <a:fillRect/>
        </a:stretch>
      </xdr:blipFill>
      <xdr:spPr>
        <a:xfrm>
          <a:off x="2209800" y="39872285"/>
          <a:ext cx="5563235" cy="2080260"/>
        </a:xfrm>
        <a:prstGeom prst="rect">
          <a:avLst/>
        </a:prstGeom>
      </xdr:spPr>
    </xdr:pic>
    <xdr:clientData/>
  </xdr:twoCellAnchor>
  <xdr:twoCellAnchor editAs="oneCell">
    <xdr:from>
      <xdr:col>6</xdr:col>
      <xdr:colOff>0</xdr:colOff>
      <xdr:row>88</xdr:row>
      <xdr:rowOff>201705</xdr:rowOff>
    </xdr:from>
    <xdr:to>
      <xdr:col>34</xdr:col>
      <xdr:colOff>94065</xdr:colOff>
      <xdr:row>103</xdr:row>
      <xdr:rowOff>123264</xdr:rowOff>
    </xdr:to>
    <xdr:pic>
      <xdr:nvPicPr>
        <xdr:cNvPr id="44" name="/xl/media/image4.png">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
        <a:stretch>
          <a:fillRect/>
        </a:stretch>
      </xdr:blipFill>
      <xdr:spPr>
        <a:xfrm>
          <a:off x="1657350" y="17059275"/>
          <a:ext cx="7828280" cy="2790190"/>
        </a:xfrm>
        <a:prstGeom prst="rect">
          <a:avLst/>
        </a:prstGeom>
      </xdr:spPr>
    </xdr:pic>
    <xdr:clientData/>
  </xdr:twoCellAnchor>
  <xdr:twoCellAnchor editAs="oneCell">
    <xdr:from>
      <xdr:col>7</xdr:col>
      <xdr:colOff>275896</xdr:colOff>
      <xdr:row>73</xdr:row>
      <xdr:rowOff>0</xdr:rowOff>
    </xdr:from>
    <xdr:to>
      <xdr:col>28</xdr:col>
      <xdr:colOff>85397</xdr:colOff>
      <xdr:row>85</xdr:row>
      <xdr:rowOff>183682</xdr:rowOff>
    </xdr:to>
    <xdr:pic>
      <xdr:nvPicPr>
        <xdr:cNvPr id="45" name="/xl/media/image5.png">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5"/>
        <a:stretch>
          <a:fillRect/>
        </a:stretch>
      </xdr:blipFill>
      <xdr:spPr>
        <a:xfrm>
          <a:off x="2209165" y="14117955"/>
          <a:ext cx="5610225" cy="2469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1207642</xdr:colOff>
      <xdr:row>6</xdr:row>
      <xdr:rowOff>31384</xdr:rowOff>
    </xdr:from>
    <xdr:to>
      <xdr:col>3</xdr:col>
      <xdr:colOff>4332488</xdr:colOff>
      <xdr:row>7</xdr:row>
      <xdr:rowOff>141889</xdr:rowOff>
    </xdr:to>
    <xdr:sp macro="" textlink="">
      <xdr:nvSpPr>
        <xdr:cNvPr id="2" name="吹き出し: 線 10">
          <a:extLst>
            <a:ext uri="{FF2B5EF4-FFF2-40B4-BE49-F238E27FC236}">
              <a16:creationId xmlns:a16="http://schemas.microsoft.com/office/drawing/2014/main" id="{00000000-0008-0000-0300-000002000000}"/>
            </a:ext>
          </a:extLst>
        </xdr:cNvPr>
        <xdr:cNvSpPr>
          <a:spLocks noGrp="1"/>
        </xdr:cNvSpPr>
      </xdr:nvSpPr>
      <xdr:spPr>
        <a:xfrm>
          <a:off x="2035810" y="2539365"/>
          <a:ext cx="3124835" cy="5753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j-lt"/>
              <a:ea typeface="+mj-lt"/>
              <a:cs typeface="+mj-lt"/>
            </a:rPr>
            <a:t>「受取手形」は、割引手形を含めた金額を入力してください。</a:t>
          </a:r>
        </a:p>
      </xdr:txBody>
    </xdr:sp>
    <xdr:clientData/>
  </xdr:twoCellAnchor>
  <xdr:twoCellAnchor editAs="oneCell">
    <xdr:from>
      <xdr:col>3</xdr:col>
      <xdr:colOff>1964767</xdr:colOff>
      <xdr:row>11</xdr:row>
      <xdr:rowOff>378734</xdr:rowOff>
    </xdr:from>
    <xdr:to>
      <xdr:col>4</xdr:col>
      <xdr:colOff>0</xdr:colOff>
      <xdr:row>16</xdr:row>
      <xdr:rowOff>278270</xdr:rowOff>
    </xdr:to>
    <xdr:sp macro="" textlink="">
      <xdr:nvSpPr>
        <xdr:cNvPr id="3" name="吹き出し: 線 10">
          <a:extLst>
            <a:ext uri="{FF2B5EF4-FFF2-40B4-BE49-F238E27FC236}">
              <a16:creationId xmlns:a16="http://schemas.microsoft.com/office/drawing/2014/main" id="{00000000-0008-0000-0300-000003000000}"/>
            </a:ext>
          </a:extLst>
        </xdr:cNvPr>
        <xdr:cNvSpPr>
          <a:spLocks noGrp="1"/>
        </xdr:cNvSpPr>
      </xdr:nvSpPr>
      <xdr:spPr>
        <a:xfrm>
          <a:off x="2793365" y="5210810"/>
          <a:ext cx="2378710" cy="222377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j-lt"/>
              <a:ea typeface="+mj-lt"/>
              <a:cs typeface="+mj-lt"/>
            </a:rPr>
            <a:t>入力が難しい場合は、減価償却資産の耐用年数等に関する省令(昭和40年大蔵省令第15号)を参考に入力してください。</a:t>
          </a:r>
          <a:br>
            <a:rPr sz="1100">
              <a:solidFill>
                <a:sysClr val="windowText" lastClr="000000"/>
              </a:solidFill>
              <a:latin typeface="+mj-lt"/>
              <a:ea typeface="+mj-lt"/>
              <a:cs typeface="+mj-lt"/>
            </a:rPr>
          </a:br>
          <a:r>
            <a:rPr sz="1100">
              <a:solidFill>
                <a:sysClr val="windowText" lastClr="000000"/>
              </a:solidFill>
              <a:latin typeface="+mj-lt"/>
              <a:ea typeface="+mj-lt"/>
              <a:cs typeface="+mj-lt"/>
            </a:rPr>
            <a:t>・うち 建物及び構築物：「建物」、「建物附属設備」、「構築物」等</a:t>
          </a:r>
        </a:p>
        <a:p>
          <a:pPr marL="0" indent="0" algn="l">
            <a:lnSpc>
              <a:spcPct val="100000"/>
            </a:lnSpc>
            <a:buNone/>
          </a:pPr>
          <a:r>
            <a:rPr sz="1100">
              <a:solidFill>
                <a:sysClr val="windowText" lastClr="000000"/>
              </a:solidFill>
              <a:latin typeface="+mj-lt"/>
              <a:ea typeface="+mj-lt"/>
              <a:cs typeface="+mj-lt"/>
            </a:rPr>
            <a:t>・うち 機械装置等：「工具」、「器具及び備品」、「機械及び装置」等</a:t>
          </a:r>
        </a:p>
        <a:p>
          <a:pPr marL="0" indent="0" algn="l">
            <a:lnSpc>
              <a:spcPct val="100000"/>
            </a:lnSpc>
            <a:buNone/>
          </a:pPr>
          <a:r>
            <a:rPr sz="1100">
              <a:solidFill>
                <a:sysClr val="windowText" lastClr="000000"/>
              </a:solidFill>
              <a:latin typeface="+mj-lt"/>
              <a:ea typeface="+mj-lt"/>
              <a:cs typeface="+mj-lt"/>
            </a:rPr>
            <a:t>・うち ソフトウェア：「ソフトウェア」等</a:t>
          </a:r>
        </a:p>
      </xdr:txBody>
    </xdr:sp>
    <xdr:clientData/>
  </xdr:twoCellAnchor>
  <xdr:twoCellAnchor editAs="oneCell">
    <xdr:from>
      <xdr:col>10</xdr:col>
      <xdr:colOff>1207682</xdr:colOff>
      <xdr:row>5</xdr:row>
      <xdr:rowOff>227297</xdr:rowOff>
    </xdr:from>
    <xdr:to>
      <xdr:col>10</xdr:col>
      <xdr:colOff>4332528</xdr:colOff>
      <xdr:row>6</xdr:row>
      <xdr:rowOff>334626</xdr:rowOff>
    </xdr:to>
    <xdr:sp macro="" textlink="">
      <xdr:nvSpPr>
        <xdr:cNvPr id="4" name="吹き出し: 線 10">
          <a:extLst>
            <a:ext uri="{FF2B5EF4-FFF2-40B4-BE49-F238E27FC236}">
              <a16:creationId xmlns:a16="http://schemas.microsoft.com/office/drawing/2014/main" id="{00000000-0008-0000-0300-000004000000}"/>
            </a:ext>
          </a:extLst>
        </xdr:cNvPr>
        <xdr:cNvSpPr>
          <a:spLocks noGrp="1"/>
        </xdr:cNvSpPr>
      </xdr:nvSpPr>
      <xdr:spPr>
        <a:xfrm>
          <a:off x="12408535" y="2270125"/>
          <a:ext cx="3124835" cy="57213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j-lt"/>
              <a:ea typeface="+mj-lt"/>
              <a:cs typeface="+mj-lt"/>
            </a:rPr>
            <a:t>「支払手形」は、設備支払手形は含めない金額を入力してください。</a:t>
          </a:r>
        </a:p>
      </xdr:txBody>
    </xdr:sp>
    <xdr:clientData/>
  </xdr:twoCellAnchor>
  <xdr:twoCellAnchor editAs="oneCell">
    <xdr:from>
      <xdr:col>3</xdr:col>
      <xdr:colOff>1211752</xdr:colOff>
      <xdr:row>4</xdr:row>
      <xdr:rowOff>56987</xdr:rowOff>
    </xdr:from>
    <xdr:to>
      <xdr:col>3</xdr:col>
      <xdr:colOff>4336598</xdr:colOff>
      <xdr:row>5</xdr:row>
      <xdr:rowOff>444581</xdr:rowOff>
    </xdr:to>
    <xdr:sp macro="" textlink="">
      <xdr:nvSpPr>
        <xdr:cNvPr id="5" name="吹き出し: 線 10">
          <a:extLst>
            <a:ext uri="{FF2B5EF4-FFF2-40B4-BE49-F238E27FC236}">
              <a16:creationId xmlns:a16="http://schemas.microsoft.com/office/drawing/2014/main" id="{00000000-0008-0000-0300-000005000000}"/>
            </a:ext>
          </a:extLst>
        </xdr:cNvPr>
        <xdr:cNvSpPr>
          <a:spLocks noGrp="1"/>
        </xdr:cNvSpPr>
      </xdr:nvSpPr>
      <xdr:spPr>
        <a:xfrm>
          <a:off x="2040255" y="1635125"/>
          <a:ext cx="3124835" cy="85280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j-lt"/>
              <a:ea typeface="+mj-lt"/>
              <a:cs typeface="+mj-lt"/>
            </a:rPr>
            <a:t>「流動資産」は、「現金及び預金」、「受取手形」、「売掛金」、「棚卸資産」、「その他の流動資産」の合計値を自動で算出し、表示します。</a:t>
          </a:r>
        </a:p>
      </xdr:txBody>
    </xdr:sp>
    <xdr:clientData/>
  </xdr:twoCellAnchor>
  <xdr:twoCellAnchor editAs="oneCell">
    <xdr:from>
      <xdr:col>3</xdr:col>
      <xdr:colOff>1549970</xdr:colOff>
      <xdr:row>9</xdr:row>
      <xdr:rowOff>314325</xdr:rowOff>
    </xdr:from>
    <xdr:to>
      <xdr:col>4</xdr:col>
      <xdr:colOff>0</xdr:colOff>
      <xdr:row>11</xdr:row>
      <xdr:rowOff>170961</xdr:rowOff>
    </xdr:to>
    <xdr:sp macro="" textlink="">
      <xdr:nvSpPr>
        <xdr:cNvPr id="6" name="吹き出し: 線 10">
          <a:extLst>
            <a:ext uri="{FF2B5EF4-FFF2-40B4-BE49-F238E27FC236}">
              <a16:creationId xmlns:a16="http://schemas.microsoft.com/office/drawing/2014/main" id="{00000000-0008-0000-0300-000006000000}"/>
            </a:ext>
          </a:extLst>
        </xdr:cNvPr>
        <xdr:cNvSpPr>
          <a:spLocks noGrp="1"/>
        </xdr:cNvSpPr>
      </xdr:nvSpPr>
      <xdr:spPr>
        <a:xfrm>
          <a:off x="2378075" y="4217035"/>
          <a:ext cx="2794000" cy="78613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j-lt"/>
              <a:ea typeface="+mj-lt"/>
              <a:cs typeface="+mj-lt"/>
            </a:rPr>
            <a:t>「固定資産」は、「有形固定資産」、「無形固定資産」、「その他の固定資産」の合計値を自動で算出し、表示します。</a:t>
          </a:r>
        </a:p>
      </xdr:txBody>
    </xdr:sp>
    <xdr:clientData/>
  </xdr:twoCellAnchor>
  <xdr:twoCellAnchor editAs="oneCell">
    <xdr:from>
      <xdr:col>3</xdr:col>
      <xdr:colOff>1470495</xdr:colOff>
      <xdr:row>19</xdr:row>
      <xdr:rowOff>381000</xdr:rowOff>
    </xdr:from>
    <xdr:to>
      <xdr:col>4</xdr:col>
      <xdr:colOff>15872</xdr:colOff>
      <xdr:row>21</xdr:row>
      <xdr:rowOff>368023</xdr:rowOff>
    </xdr:to>
    <xdr:sp macro="" textlink="">
      <xdr:nvSpPr>
        <xdr:cNvPr id="7" name="吹き出し: 線 10">
          <a:extLst>
            <a:ext uri="{FF2B5EF4-FFF2-40B4-BE49-F238E27FC236}">
              <a16:creationId xmlns:a16="http://schemas.microsoft.com/office/drawing/2014/main" id="{00000000-0008-0000-0300-000007000000}"/>
            </a:ext>
          </a:extLst>
        </xdr:cNvPr>
        <xdr:cNvSpPr>
          <a:spLocks noGrp="1"/>
        </xdr:cNvSpPr>
      </xdr:nvSpPr>
      <xdr:spPr>
        <a:xfrm>
          <a:off x="2298700" y="8931910"/>
          <a:ext cx="2888615" cy="94678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j-lt"/>
              <a:ea typeface="+mj-lt"/>
              <a:cs typeface="+mj-lt"/>
            </a:rPr>
            <a:t>「資産の総合計」は、「流動資産」、「固定資産」、「その他(流動資産、固定資産を除くその他資産)」の合計値を自動で算出し、表示します。</a:t>
          </a:r>
        </a:p>
      </xdr:txBody>
    </xdr:sp>
    <xdr:clientData/>
  </xdr:twoCellAnchor>
  <xdr:twoCellAnchor editAs="oneCell">
    <xdr:from>
      <xdr:col>10</xdr:col>
      <xdr:colOff>1198645</xdr:colOff>
      <xdr:row>3</xdr:row>
      <xdr:rowOff>219075</xdr:rowOff>
    </xdr:from>
    <xdr:to>
      <xdr:col>10</xdr:col>
      <xdr:colOff>4323491</xdr:colOff>
      <xdr:row>5</xdr:row>
      <xdr:rowOff>120681</xdr:rowOff>
    </xdr:to>
    <xdr:sp macro="" textlink="">
      <xdr:nvSpPr>
        <xdr:cNvPr id="8" name="吹き出し: 線 10">
          <a:extLst>
            <a:ext uri="{FF2B5EF4-FFF2-40B4-BE49-F238E27FC236}">
              <a16:creationId xmlns:a16="http://schemas.microsoft.com/office/drawing/2014/main" id="{00000000-0008-0000-0300-000008000000}"/>
            </a:ext>
          </a:extLst>
        </xdr:cNvPr>
        <xdr:cNvSpPr>
          <a:spLocks noGrp="1"/>
        </xdr:cNvSpPr>
      </xdr:nvSpPr>
      <xdr:spPr>
        <a:xfrm>
          <a:off x="12399645" y="1332865"/>
          <a:ext cx="3124835" cy="83121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j-lt"/>
              <a:ea typeface="+mj-lt"/>
              <a:cs typeface="+mj-lt"/>
            </a:rPr>
            <a:t>「流動負債」は、「支払手形」、「買掛金」、「短期借入金」、「1年以内返済長期借入金」、「その他の流動負債」の合計値を自動で算出し、表示します。</a:t>
          </a:r>
        </a:p>
      </xdr:txBody>
    </xdr:sp>
    <xdr:clientData/>
  </xdr:twoCellAnchor>
  <xdr:twoCellAnchor editAs="oneCell">
    <xdr:from>
      <xdr:col>10</xdr:col>
      <xdr:colOff>1188266</xdr:colOff>
      <xdr:row>12</xdr:row>
      <xdr:rowOff>214313</xdr:rowOff>
    </xdr:from>
    <xdr:to>
      <xdr:col>10</xdr:col>
      <xdr:colOff>4178174</xdr:colOff>
      <xdr:row>13</xdr:row>
      <xdr:rowOff>458768</xdr:rowOff>
    </xdr:to>
    <xdr:sp macro="" textlink="">
      <xdr:nvSpPr>
        <xdr:cNvPr id="9" name="吹き出し: 線 10">
          <a:extLst>
            <a:ext uri="{FF2B5EF4-FFF2-40B4-BE49-F238E27FC236}">
              <a16:creationId xmlns:a16="http://schemas.microsoft.com/office/drawing/2014/main" id="{00000000-0008-0000-0300-000009000000}"/>
            </a:ext>
          </a:extLst>
        </xdr:cNvPr>
        <xdr:cNvSpPr>
          <a:spLocks noGrp="1"/>
        </xdr:cNvSpPr>
      </xdr:nvSpPr>
      <xdr:spPr>
        <a:xfrm>
          <a:off x="12389485" y="5511165"/>
          <a:ext cx="2989580" cy="70929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j-lt"/>
              <a:ea typeface="+mj-lt"/>
              <a:cs typeface="+mj-lt"/>
            </a:rPr>
            <a:t>「負債の総合計」から「流動負債」、「固定負債」の合計値を自動で算出し、表示します。</a:t>
          </a:r>
        </a:p>
      </xdr:txBody>
    </xdr:sp>
    <xdr:clientData/>
  </xdr:twoCellAnchor>
  <xdr:twoCellAnchor editAs="oneCell">
    <xdr:from>
      <xdr:col>10</xdr:col>
      <xdr:colOff>1866615</xdr:colOff>
      <xdr:row>20</xdr:row>
      <xdr:rowOff>316037</xdr:rowOff>
    </xdr:from>
    <xdr:to>
      <xdr:col>11</xdr:col>
      <xdr:colOff>609599</xdr:colOff>
      <xdr:row>23</xdr:row>
      <xdr:rowOff>68036</xdr:rowOff>
    </xdr:to>
    <xdr:sp macro="" textlink="">
      <xdr:nvSpPr>
        <xdr:cNvPr id="10" name="吹き出し: 線 10">
          <a:extLst>
            <a:ext uri="{FF2B5EF4-FFF2-40B4-BE49-F238E27FC236}">
              <a16:creationId xmlns:a16="http://schemas.microsoft.com/office/drawing/2014/main" id="{00000000-0008-0000-0300-00000A000000}"/>
            </a:ext>
          </a:extLst>
        </xdr:cNvPr>
        <xdr:cNvSpPr>
          <a:spLocks noGrp="1"/>
        </xdr:cNvSpPr>
      </xdr:nvSpPr>
      <xdr:spPr>
        <a:xfrm>
          <a:off x="13067665" y="9331325"/>
          <a:ext cx="3086100" cy="89344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j-lt"/>
              <a:ea typeface="+mj-lt"/>
              <a:cs typeface="+mj-lt"/>
            </a:rPr>
            <a:t>「負債・純資産の総合計」は、「負債の総合計」、「純資産の総合計」の合計値を自動で算出し、表示します。</a:t>
          </a:r>
        </a:p>
      </xdr:txBody>
    </xdr:sp>
    <xdr:clientData/>
  </xdr:twoCellAnchor>
  <xdr:twoCellAnchor editAs="oneCell">
    <xdr:from>
      <xdr:col>10</xdr:col>
      <xdr:colOff>1889676</xdr:colOff>
      <xdr:row>18</xdr:row>
      <xdr:rowOff>129540</xdr:rowOff>
    </xdr:from>
    <xdr:to>
      <xdr:col>11</xdr:col>
      <xdr:colOff>609599</xdr:colOff>
      <xdr:row>20</xdr:row>
      <xdr:rowOff>246673</xdr:rowOff>
    </xdr:to>
    <xdr:sp macro="" textlink="">
      <xdr:nvSpPr>
        <xdr:cNvPr id="11" name="吹き出し: 線 10">
          <a:extLst>
            <a:ext uri="{FF2B5EF4-FFF2-40B4-BE49-F238E27FC236}">
              <a16:creationId xmlns:a16="http://schemas.microsoft.com/office/drawing/2014/main" id="{00000000-0008-0000-0300-00000B000000}"/>
            </a:ext>
          </a:extLst>
        </xdr:cNvPr>
        <xdr:cNvSpPr>
          <a:spLocks noGrp="1"/>
        </xdr:cNvSpPr>
      </xdr:nvSpPr>
      <xdr:spPr>
        <a:xfrm>
          <a:off x="13090525" y="8215630"/>
          <a:ext cx="3063240" cy="104648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chemeClr val="tx1"/>
              </a:solidFill>
              <a:latin typeface="+mj-lt"/>
              <a:ea typeface="+mj-lt"/>
              <a:cs typeface="+mj-lt"/>
            </a:rPr>
            <a:t>「純資産の総合計」は、「株主資本」、「その他(株主資本を除く純資産)」の合計値を自動で算出し、表示します。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50875</xdr:colOff>
      <xdr:row>6</xdr:row>
      <xdr:rowOff>283244</xdr:rowOff>
    </xdr:from>
    <xdr:to>
      <xdr:col>1</xdr:col>
      <xdr:colOff>3927431</xdr:colOff>
      <xdr:row>8</xdr:row>
      <xdr:rowOff>256914</xdr:rowOff>
    </xdr:to>
    <xdr:sp macro="" textlink="">
      <xdr:nvSpPr>
        <xdr:cNvPr id="2" name="吹き出し: 線 70">
          <a:extLst>
            <a:ext uri="{FF2B5EF4-FFF2-40B4-BE49-F238E27FC236}">
              <a16:creationId xmlns:a16="http://schemas.microsoft.com/office/drawing/2014/main" id="{00000000-0008-0000-0400-000002000000}"/>
            </a:ext>
          </a:extLst>
        </xdr:cNvPr>
        <xdr:cNvSpPr>
          <a:spLocks noGrp="1"/>
        </xdr:cNvSpPr>
      </xdr:nvSpPr>
      <xdr:spPr>
        <a:xfrm>
          <a:off x="327025" y="3445510"/>
          <a:ext cx="3876040" cy="115443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「売上原価のうち 労務費」は、売上原価に含まれる労務費（福利厚生費や退職金等を含む）を記入してください。役員報酬が含まれる場合は、「販売費及び一般管理費のうち 人件費」に含めてください。</a:t>
          </a:r>
        </a:p>
      </xdr:txBody>
    </xdr:sp>
    <xdr:clientData/>
  </xdr:twoCellAnchor>
  <xdr:twoCellAnchor editAs="oneCell">
    <xdr:from>
      <xdr:col>1</xdr:col>
      <xdr:colOff>27319</xdr:colOff>
      <xdr:row>15</xdr:row>
      <xdr:rowOff>263790</xdr:rowOff>
    </xdr:from>
    <xdr:to>
      <xdr:col>1</xdr:col>
      <xdr:colOff>3901970</xdr:colOff>
      <xdr:row>17</xdr:row>
      <xdr:rowOff>153174</xdr:rowOff>
    </xdr:to>
    <xdr:sp macro="" textlink="">
      <xdr:nvSpPr>
        <xdr:cNvPr id="3" name="吹き出し: 線 10">
          <a:extLst>
            <a:ext uri="{FF2B5EF4-FFF2-40B4-BE49-F238E27FC236}">
              <a16:creationId xmlns:a16="http://schemas.microsoft.com/office/drawing/2014/main" id="{00000000-0008-0000-0400-000003000000}"/>
            </a:ext>
          </a:extLst>
        </xdr:cNvPr>
        <xdr:cNvSpPr>
          <a:spLocks noGrp="1"/>
        </xdr:cNvSpPr>
      </xdr:nvSpPr>
      <xdr:spPr>
        <a:xfrm>
          <a:off x="303530" y="8740775"/>
          <a:ext cx="3874135" cy="10706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「販売費及び一般管理費のうち 人件費」は、販売費及び一般管理費に含まれる役員給与、従業員給与、賞与及び賞与引当金繰入れ、福利厚生費、退職金及び退職給与引当金繰入れを記入してください。</a:t>
          </a:r>
        </a:p>
      </xdr:txBody>
    </xdr:sp>
    <xdr:clientData/>
  </xdr:twoCellAnchor>
  <xdr:twoCellAnchor editAs="oneCell">
    <xdr:from>
      <xdr:col>0</xdr:col>
      <xdr:colOff>257825</xdr:colOff>
      <xdr:row>34</xdr:row>
      <xdr:rowOff>311727</xdr:rowOff>
    </xdr:from>
    <xdr:to>
      <xdr:col>1</xdr:col>
      <xdr:colOff>4084622</xdr:colOff>
      <xdr:row>46</xdr:row>
      <xdr:rowOff>323035</xdr:rowOff>
    </xdr:to>
    <xdr:sp macro="" textlink="">
      <xdr:nvSpPr>
        <xdr:cNvPr id="4" name="吹き出し: 線 24">
          <a:extLst>
            <a:ext uri="{FF2B5EF4-FFF2-40B4-BE49-F238E27FC236}">
              <a16:creationId xmlns:a16="http://schemas.microsoft.com/office/drawing/2014/main" id="{00000000-0008-0000-0400-000004000000}"/>
            </a:ext>
          </a:extLst>
        </xdr:cNvPr>
        <xdr:cNvSpPr>
          <a:spLocks noGrp="1"/>
        </xdr:cNvSpPr>
      </xdr:nvSpPr>
      <xdr:spPr>
        <a:xfrm>
          <a:off x="257810" y="20008850"/>
          <a:ext cx="4102735" cy="709803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b="1">
              <a:solidFill>
                <a:schemeClr val="tx1"/>
              </a:solidFill>
              <a:latin typeface="+mn-lt"/>
              <a:ea typeface="+mn-lt"/>
              <a:cs typeface="+mn-lt"/>
            </a:rPr>
            <a:t>＜「従業員数」及び「従業員の給与支給総額」の考え方について＞</a:t>
          </a:r>
          <a:br>
            <a:rPr sz="1100" b="1">
              <a:solidFill>
                <a:schemeClr val="tx1"/>
              </a:solidFill>
              <a:latin typeface="+mn-lt"/>
              <a:ea typeface="+mn-lt"/>
              <a:cs typeface="+mn-lt"/>
            </a:rPr>
          </a:br>
          <a:r>
            <a:rPr sz="1100">
              <a:solidFill>
                <a:schemeClr val="tx1"/>
              </a:solidFill>
              <a:latin typeface="+mn-lt"/>
              <a:ea typeface="+mn-lt"/>
              <a:cs typeface="+mn-lt"/>
            </a:rPr>
            <a:t>従業員数及び給与支給総額に含める「従業員(常勤)」には、パート、アルバイト、契約社員、非正規社員、出向者等も含まれます。</a:t>
          </a:r>
        </a:p>
        <a:p>
          <a:pPr marL="0" indent="0" algn="l">
            <a:lnSpc>
              <a:spcPct val="100000"/>
            </a:lnSpc>
            <a:buNone/>
          </a:pPr>
          <a:r>
            <a:rPr sz="1100">
              <a:solidFill>
                <a:schemeClr val="tx1"/>
              </a:solidFill>
              <a:latin typeface="+mn-lt"/>
              <a:ea typeface="+mn-lt"/>
              <a:cs typeface="+mn-lt"/>
            </a:rPr>
            <a:t>一方で、日々雇い入れられる者、2か月以内の期間を定めて使用される者、季節的業務に4か月以内の期間を定めて使用される者及び試用期間中の者は含まれません。</a:t>
          </a:r>
        </a:p>
        <a:p>
          <a:pPr marL="0" indent="0" algn="l">
            <a:lnSpc>
              <a:spcPct val="100000"/>
            </a:lnSpc>
            <a:buNone/>
          </a:pPr>
          <a:r>
            <a:rPr sz="1100">
              <a:solidFill>
                <a:schemeClr val="tx1"/>
              </a:solidFill>
              <a:latin typeface="+mn-lt"/>
              <a:ea typeface="+mn-lt"/>
              <a:cs typeface="+mn-lt"/>
            </a:rPr>
            <a:t>※従業員数については、下記＜「一人当たり給与支給総額」の算出対象となる従業員の考え方＞も考慮して算出してください。</a:t>
          </a:r>
        </a:p>
        <a:p>
          <a:pPr marL="0" indent="0" algn="l">
            <a:lnSpc>
              <a:spcPct val="100000"/>
            </a:lnSpc>
            <a:buNone/>
          </a:pPr>
          <a:r>
            <a:rPr sz="1100">
              <a:solidFill>
                <a:schemeClr val="tx1"/>
              </a:solidFill>
              <a:latin typeface="+mn-lt"/>
              <a:ea typeface="+mn-lt"/>
              <a:cs typeface="+mn-lt"/>
            </a:rPr>
            <a:t>また、従業員の給与支給総額は、決算書上の従業員給与手当や賞与とは異なる値となる場合があります。</a:t>
          </a:r>
        </a:p>
        <a:p>
          <a:pPr marL="0" indent="0" algn="l">
            <a:lnSpc>
              <a:spcPct val="100000"/>
            </a:lnSpc>
            <a:buNone/>
          </a:pPr>
          <a:r>
            <a:rPr sz="1100">
              <a:solidFill>
                <a:schemeClr val="tx1"/>
              </a:solidFill>
              <a:latin typeface="+mn-lt"/>
              <a:ea typeface="+mn-lt"/>
              <a:cs typeface="+mn-lt"/>
            </a:rPr>
            <a:t>給与支給総額には、課税対象となる給与等のみを計上し、非課税経費は含めないでください。</a:t>
          </a:r>
        </a:p>
        <a:p>
          <a:pPr marL="0" indent="0" algn="l">
            <a:lnSpc>
              <a:spcPct val="100000"/>
            </a:lnSpc>
            <a:buNone/>
          </a:pPr>
          <a:r>
            <a:rPr sz="1100">
              <a:solidFill>
                <a:schemeClr val="tx1"/>
              </a:solidFill>
              <a:latin typeface="+mn-lt"/>
              <a:ea typeface="+mn-lt"/>
              <a:cs typeface="+mn-lt"/>
            </a:rPr>
            <a:t>※非課税経費については、税務上の取扱いをご確認ください。</a:t>
          </a:r>
        </a:p>
        <a:p>
          <a:pPr marL="0" indent="0" algn="l">
            <a:lnSpc>
              <a:spcPct val="100000"/>
            </a:lnSpc>
            <a:buNone/>
          </a:pPr>
          <a:br/>
          <a:r>
            <a:rPr sz="1100" b="1">
              <a:solidFill>
                <a:schemeClr val="tx1"/>
              </a:solidFill>
              <a:latin typeface="+mn-lt"/>
              <a:ea typeface="+mn-lt"/>
              <a:cs typeface="+mn-lt"/>
            </a:rPr>
            <a:t>＜「一人当たり給与支給総額」の算出対象となる従業員の考え方＞</a:t>
          </a:r>
          <a:br>
            <a:rPr sz="1100" b="1">
              <a:solidFill>
                <a:schemeClr val="tx1"/>
              </a:solidFill>
              <a:latin typeface="+mn-lt"/>
              <a:ea typeface="+mn-lt"/>
              <a:cs typeface="+mn-lt"/>
            </a:rPr>
          </a:br>
          <a:r>
            <a:rPr sz="1100">
              <a:solidFill>
                <a:schemeClr val="tx1"/>
              </a:solidFill>
              <a:latin typeface="+mj-lt"/>
              <a:ea typeface="+mj-lt"/>
              <a:cs typeface="+mj-lt"/>
            </a:rPr>
            <a:t>・一人当たり給与支給総額の算出に含める従業員は、基準年度及びその算出対象となる各事業年度において、全月分の給与等の支給を受けた従業員とします。</a:t>
          </a:r>
        </a:p>
        <a:p>
          <a:pPr marL="0" indent="0" algn="l">
            <a:lnSpc>
              <a:spcPct val="100000"/>
            </a:lnSpc>
            <a:buNone/>
          </a:pPr>
          <a:r>
            <a:rPr sz="1100">
              <a:solidFill>
                <a:schemeClr val="tx1"/>
              </a:solidFill>
              <a:latin typeface="+mj-lt"/>
              <a:ea typeface="+mj-lt"/>
              <a:cs typeface="+mj-lt"/>
            </a:rPr>
            <a:t>・中途採用や退職等で全月分の給与等の支給を受けていない従業員については、全月分の給与等の支給を受けていない事業年度に限り、算出の対象から除きます。</a:t>
          </a:r>
        </a:p>
        <a:p>
          <a:pPr marL="0" indent="0" algn="l">
            <a:lnSpc>
              <a:spcPct val="100000"/>
            </a:lnSpc>
            <a:buNone/>
          </a:pPr>
          <a:r>
            <a:rPr sz="1100">
              <a:solidFill>
                <a:schemeClr val="tx1"/>
              </a:solidFill>
              <a:latin typeface="+mj-lt"/>
              <a:ea typeface="+mj-lt"/>
              <a:cs typeface="+mj-lt"/>
            </a:rPr>
            <a:t>・当該事業年度において、産前・産後休業、育児休業、介護休業等により時短勤務を行っている従業員は算出対象から除くことができます。</a:t>
          </a:r>
        </a:p>
        <a:p>
          <a:pPr marL="0" indent="0" algn="l">
            <a:lnSpc>
              <a:spcPct val="100000"/>
            </a:lnSpc>
            <a:buNone/>
          </a:pPr>
          <a:r>
            <a:rPr sz="1100">
              <a:solidFill>
                <a:schemeClr val="tx1"/>
              </a:solidFill>
              <a:latin typeface="+mj-lt"/>
              <a:ea typeface="+mj-lt"/>
              <a:cs typeface="+mj-lt"/>
            </a:rPr>
            <a:t>・パートタイム従業員は、正社員の就業時間に換算して人数を算出してください。</a:t>
          </a:r>
        </a:p>
        <a:p>
          <a:pPr marL="0" indent="0" algn="l">
            <a:lnSpc>
              <a:spcPct val="100000"/>
            </a:lnSpc>
            <a:buNone/>
          </a:pPr>
          <a:r>
            <a:rPr sz="1100">
              <a:solidFill>
                <a:schemeClr val="tx1"/>
              </a:solidFill>
              <a:latin typeface="+mj-lt"/>
              <a:ea typeface="+mj-lt"/>
              <a:cs typeface="+mj-lt"/>
            </a:rPr>
            <a:t>・昇給、減給、残業時間等の増減により給与額が変動する従業員も算出対象となりますので、将来計画を作成する際はこれらの要因も考慮してください。</a:t>
          </a:r>
        </a:p>
      </xdr:txBody>
    </xdr:sp>
    <xdr:clientData/>
  </xdr:twoCellAnchor>
  <xdr:twoCellAnchor editAs="oneCell">
    <xdr:from>
      <xdr:col>0</xdr:col>
      <xdr:colOff>257825</xdr:colOff>
      <xdr:row>49</xdr:row>
      <xdr:rowOff>219007</xdr:rowOff>
    </xdr:from>
    <xdr:to>
      <xdr:col>1</xdr:col>
      <xdr:colOff>3871850</xdr:colOff>
      <xdr:row>50</xdr:row>
      <xdr:rowOff>409297</xdr:rowOff>
    </xdr:to>
    <xdr:sp macro="" textlink="">
      <xdr:nvSpPr>
        <xdr:cNvPr id="5" name="吹き出し: 線 25">
          <a:extLst>
            <a:ext uri="{FF2B5EF4-FFF2-40B4-BE49-F238E27FC236}">
              <a16:creationId xmlns:a16="http://schemas.microsoft.com/office/drawing/2014/main" id="{00000000-0008-0000-0400-000005000000}"/>
            </a:ext>
          </a:extLst>
        </xdr:cNvPr>
        <xdr:cNvSpPr>
          <a:spLocks noGrp="1"/>
        </xdr:cNvSpPr>
      </xdr:nvSpPr>
      <xdr:spPr>
        <a:xfrm>
          <a:off x="257810" y="28774390"/>
          <a:ext cx="3890010" cy="78105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従業員数(正社員)には、パート及び派遣及び契約社員は含まれません。従業員兼役員は含まれます。</a:t>
          </a:r>
        </a:p>
      </xdr:txBody>
    </xdr:sp>
    <xdr:clientData/>
  </xdr:twoCellAnchor>
  <xdr:twoCellAnchor editAs="oneCell">
    <xdr:from>
      <xdr:col>0</xdr:col>
      <xdr:colOff>257825</xdr:colOff>
      <xdr:row>50</xdr:row>
      <xdr:rowOff>486434</xdr:rowOff>
    </xdr:from>
    <xdr:to>
      <xdr:col>1</xdr:col>
      <xdr:colOff>3859150</xdr:colOff>
      <xdr:row>51</xdr:row>
      <xdr:rowOff>369788</xdr:rowOff>
    </xdr:to>
    <xdr:sp macro="" textlink="">
      <xdr:nvSpPr>
        <xdr:cNvPr id="6" name="吹き出し: 線 25">
          <a:extLst>
            <a:ext uri="{FF2B5EF4-FFF2-40B4-BE49-F238E27FC236}">
              <a16:creationId xmlns:a16="http://schemas.microsoft.com/office/drawing/2014/main" id="{00000000-0008-0000-0400-000006000000}"/>
            </a:ext>
          </a:extLst>
        </xdr:cNvPr>
        <xdr:cNvSpPr>
          <a:spLocks noGrp="1"/>
        </xdr:cNvSpPr>
      </xdr:nvSpPr>
      <xdr:spPr>
        <a:xfrm>
          <a:off x="257810" y="29632910"/>
          <a:ext cx="3877310" cy="4737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補助事業に係る従業員の給与支給総額は、任意の入力項目です。</a:t>
          </a:r>
        </a:p>
      </xdr:txBody>
    </xdr:sp>
    <xdr:clientData/>
  </xdr:twoCellAnchor>
  <xdr:twoCellAnchor editAs="oneCell">
    <xdr:from>
      <xdr:col>0</xdr:col>
      <xdr:colOff>257825</xdr:colOff>
      <xdr:row>51</xdr:row>
      <xdr:rowOff>511245</xdr:rowOff>
    </xdr:from>
    <xdr:to>
      <xdr:col>1</xdr:col>
      <xdr:colOff>3864230</xdr:colOff>
      <xdr:row>52</xdr:row>
      <xdr:rowOff>534656</xdr:rowOff>
    </xdr:to>
    <xdr:sp macro="" textlink="">
      <xdr:nvSpPr>
        <xdr:cNvPr id="7" name="吹き出し: 線 25">
          <a:extLst>
            <a:ext uri="{FF2B5EF4-FFF2-40B4-BE49-F238E27FC236}">
              <a16:creationId xmlns:a16="http://schemas.microsoft.com/office/drawing/2014/main" id="{00000000-0008-0000-0400-000007000000}"/>
            </a:ext>
          </a:extLst>
        </xdr:cNvPr>
        <xdr:cNvSpPr>
          <a:spLocks noGrp="1"/>
        </xdr:cNvSpPr>
      </xdr:nvSpPr>
      <xdr:spPr>
        <a:xfrm>
          <a:off x="257810" y="30248225"/>
          <a:ext cx="3882390" cy="6134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3～5年の事業計画上の目標値となり、これを超える事業に取り組む必要があります。</a:t>
          </a:r>
        </a:p>
      </xdr:txBody>
    </xdr:sp>
    <xdr:clientData/>
  </xdr:twoCellAnchor>
  <xdr:twoCellAnchor editAs="oneCell">
    <xdr:from>
      <xdr:col>0</xdr:col>
      <xdr:colOff>257825</xdr:colOff>
      <xdr:row>53</xdr:row>
      <xdr:rowOff>69454</xdr:rowOff>
    </xdr:from>
    <xdr:to>
      <xdr:col>1</xdr:col>
      <xdr:colOff>3864865</xdr:colOff>
      <xdr:row>55</xdr:row>
      <xdr:rowOff>103748</xdr:rowOff>
    </xdr:to>
    <xdr:sp macro="" textlink="">
      <xdr:nvSpPr>
        <xdr:cNvPr id="8" name="吹き出し: 線 25">
          <a:extLst>
            <a:ext uri="{FF2B5EF4-FFF2-40B4-BE49-F238E27FC236}">
              <a16:creationId xmlns:a16="http://schemas.microsoft.com/office/drawing/2014/main" id="{00000000-0008-0000-0400-000008000000}"/>
            </a:ext>
          </a:extLst>
        </xdr:cNvPr>
        <xdr:cNvSpPr>
          <a:spLocks noGrp="1"/>
        </xdr:cNvSpPr>
      </xdr:nvSpPr>
      <xdr:spPr>
        <a:xfrm>
          <a:off x="257810" y="30987365"/>
          <a:ext cx="3883025" cy="121539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キャッシュフロー計算書を作成している場合は、「有形・無形固定資産の取得による支出」を入力してください。作成していない場合は分かる範囲で入力してください。</a:t>
          </a:r>
          <a:br>
            <a:rPr sz="1100">
              <a:solidFill>
                <a:sysClr val="windowText" lastClr="000000"/>
              </a:solidFill>
              <a:latin typeface="+mn-lt"/>
              <a:ea typeface="+mn-lt"/>
              <a:cs typeface="+mn-lt"/>
            </a:rPr>
          </a:br>
          <a:r>
            <a:rPr sz="1100">
              <a:solidFill>
                <a:sysClr val="windowText" lastClr="000000"/>
              </a:solidFill>
              <a:latin typeface="+mn-lt"/>
              <a:ea typeface="+mn-lt"/>
              <a:cs typeface="+mn-lt"/>
            </a:rPr>
            <a:t>可能な範囲で基準年度から事業計画期間最終年度までの計画値も入力してください。</a:t>
          </a:r>
        </a:p>
      </xdr:txBody>
    </xdr:sp>
    <xdr:clientData/>
  </xdr:twoCellAnchor>
  <xdr:twoCellAnchor editAs="oneCell">
    <xdr:from>
      <xdr:col>0</xdr:col>
      <xdr:colOff>257825</xdr:colOff>
      <xdr:row>55</xdr:row>
      <xdr:rowOff>164783</xdr:rowOff>
    </xdr:from>
    <xdr:to>
      <xdr:col>1</xdr:col>
      <xdr:colOff>3872485</xdr:colOff>
      <xdr:row>58</xdr:row>
      <xdr:rowOff>409846</xdr:rowOff>
    </xdr:to>
    <xdr:sp macro="" textlink="">
      <xdr:nvSpPr>
        <xdr:cNvPr id="9" name="吹き出し: 線 25">
          <a:extLst>
            <a:ext uri="{FF2B5EF4-FFF2-40B4-BE49-F238E27FC236}">
              <a16:creationId xmlns:a16="http://schemas.microsoft.com/office/drawing/2014/main" id="{00000000-0008-0000-0400-000009000000}"/>
            </a:ext>
          </a:extLst>
        </xdr:cNvPr>
        <xdr:cNvSpPr>
          <a:spLocks noGrp="1"/>
        </xdr:cNvSpPr>
      </xdr:nvSpPr>
      <xdr:spPr>
        <a:xfrm>
          <a:off x="257810" y="32263715"/>
          <a:ext cx="3890645" cy="201676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当該年度に新たに計上した設備投資額を入力してください。建物、構築物、機械装置、土地、建設仮勘定、建物及び付属設備、構築物、機械及び装置、搬送設備及びその他の付属設備、船舶及び水上運搬具、鉄道車両、自動車その他の陸上運搬具、工具、器具及び備品（耐用年数が１年以上のものに限る。）、土地、建設仮勘定、その他の有形資産で流動資産又は投資たる資産に属しないものの額。修繕、増築、改造、購入手数料の費用の額を指します。</a:t>
          </a:r>
        </a:p>
      </xdr:txBody>
    </xdr:sp>
    <xdr:clientData/>
  </xdr:twoCellAnchor>
  <xdr:twoCellAnchor editAs="oneCell">
    <xdr:from>
      <xdr:col>0</xdr:col>
      <xdr:colOff>257825</xdr:colOff>
      <xdr:row>58</xdr:row>
      <xdr:rowOff>486251</xdr:rowOff>
    </xdr:from>
    <xdr:to>
      <xdr:col>1</xdr:col>
      <xdr:colOff>3876253</xdr:colOff>
      <xdr:row>60</xdr:row>
      <xdr:rowOff>25983</xdr:rowOff>
    </xdr:to>
    <xdr:sp macro="" textlink="">
      <xdr:nvSpPr>
        <xdr:cNvPr id="10" name="吹き出し: 線 25">
          <a:extLst>
            <a:ext uri="{FF2B5EF4-FFF2-40B4-BE49-F238E27FC236}">
              <a16:creationId xmlns:a16="http://schemas.microsoft.com/office/drawing/2014/main" id="{00000000-0008-0000-0400-00000A000000}"/>
            </a:ext>
          </a:extLst>
        </xdr:cNvPr>
        <xdr:cNvSpPr>
          <a:spLocks noGrp="1"/>
        </xdr:cNvSpPr>
      </xdr:nvSpPr>
      <xdr:spPr>
        <a:xfrm>
          <a:off x="257810" y="34356675"/>
          <a:ext cx="3894455" cy="72072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当該年度に新たに計上した無形固定資産投資額を入力してください。無形固定資産投資額に金融資産は該当されないため、無形固定投資額には含めずに記載してください。</a:t>
          </a:r>
        </a:p>
      </xdr:txBody>
    </xdr:sp>
    <xdr:clientData/>
  </xdr:twoCellAnchor>
  <xdr:twoCellAnchor editAs="oneCell">
    <xdr:from>
      <xdr:col>0</xdr:col>
      <xdr:colOff>257825</xdr:colOff>
      <xdr:row>60</xdr:row>
      <xdr:rowOff>115252</xdr:rowOff>
    </xdr:from>
    <xdr:to>
      <xdr:col>1</xdr:col>
      <xdr:colOff>3876253</xdr:colOff>
      <xdr:row>64</xdr:row>
      <xdr:rowOff>0</xdr:rowOff>
    </xdr:to>
    <xdr:sp macro="" textlink="">
      <xdr:nvSpPr>
        <xdr:cNvPr id="11" name="吹き出し: 線 25">
          <a:extLst>
            <a:ext uri="{FF2B5EF4-FFF2-40B4-BE49-F238E27FC236}">
              <a16:creationId xmlns:a16="http://schemas.microsoft.com/office/drawing/2014/main" id="{00000000-0008-0000-0400-00000B000000}"/>
            </a:ext>
          </a:extLst>
        </xdr:cNvPr>
        <xdr:cNvSpPr>
          <a:spLocks noGrp="1"/>
        </xdr:cNvSpPr>
      </xdr:nvSpPr>
      <xdr:spPr>
        <a:xfrm>
          <a:off x="257810" y="35166935"/>
          <a:ext cx="3894455" cy="69469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自社の研究開発のために、自社において使用した研究開発費の額を指します。</a:t>
          </a:r>
        </a:p>
      </xdr:txBody>
    </xdr:sp>
    <xdr:clientData/>
  </xdr:twoCellAnchor>
  <xdr:twoCellAnchor editAs="oneCell">
    <xdr:from>
      <xdr:col>0</xdr:col>
      <xdr:colOff>257825</xdr:colOff>
      <xdr:row>64</xdr:row>
      <xdr:rowOff>94384</xdr:rowOff>
    </xdr:from>
    <xdr:to>
      <xdr:col>1</xdr:col>
      <xdr:colOff>3876253</xdr:colOff>
      <xdr:row>68</xdr:row>
      <xdr:rowOff>161882</xdr:rowOff>
    </xdr:to>
    <xdr:sp macro="" textlink="">
      <xdr:nvSpPr>
        <xdr:cNvPr id="12" name="吹き出し: 線 25">
          <a:extLst>
            <a:ext uri="{FF2B5EF4-FFF2-40B4-BE49-F238E27FC236}">
              <a16:creationId xmlns:a16="http://schemas.microsoft.com/office/drawing/2014/main" id="{00000000-0008-0000-0400-00000C000000}"/>
            </a:ext>
          </a:extLst>
        </xdr:cNvPr>
        <xdr:cNvSpPr>
          <a:spLocks noGrp="1"/>
        </xdr:cNvSpPr>
      </xdr:nvSpPr>
      <xdr:spPr>
        <a:xfrm>
          <a:off x="257810" y="35955605"/>
          <a:ext cx="3894455" cy="9055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正社員・正職員、契約社員、パートタイム従業者、アルバイト、その他対価を受け取ってその事業に従事するものの能力を開発するためにかかった額を指します。</a:t>
          </a:r>
        </a:p>
      </xdr:txBody>
    </xdr:sp>
    <xdr:clientData/>
  </xdr:twoCellAnchor>
  <xdr:twoCellAnchor editAs="oneCell">
    <xdr:from>
      <xdr:col>4</xdr:col>
      <xdr:colOff>1708147</xdr:colOff>
      <xdr:row>4</xdr:row>
      <xdr:rowOff>54927</xdr:rowOff>
    </xdr:from>
    <xdr:to>
      <xdr:col>5</xdr:col>
      <xdr:colOff>182750</xdr:colOff>
      <xdr:row>5</xdr:row>
      <xdr:rowOff>180439</xdr:rowOff>
    </xdr:to>
    <xdr:sp macro="" textlink="">
      <xdr:nvSpPr>
        <xdr:cNvPr id="13" name="吹き出し: 線 70">
          <a:extLst>
            <a:ext uri="{FF2B5EF4-FFF2-40B4-BE49-F238E27FC236}">
              <a16:creationId xmlns:a16="http://schemas.microsoft.com/office/drawing/2014/main" id="{00000000-0008-0000-0400-00000D000000}"/>
            </a:ext>
          </a:extLst>
        </xdr:cNvPr>
        <xdr:cNvSpPr>
          <a:spLocks noGrp="1"/>
        </xdr:cNvSpPr>
      </xdr:nvSpPr>
      <xdr:spPr>
        <a:xfrm>
          <a:off x="6936740" y="2035810"/>
          <a:ext cx="2980055" cy="71628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「売上高」は、「既存事業の売上高」、「補助事業の売上高」の合計値を自動で算出し、表示します。</a:t>
          </a:r>
        </a:p>
      </xdr:txBody>
    </xdr:sp>
    <xdr:clientData/>
  </xdr:twoCellAnchor>
  <xdr:twoCellAnchor editAs="oneCell">
    <xdr:from>
      <xdr:col>4</xdr:col>
      <xdr:colOff>1695447</xdr:colOff>
      <xdr:row>6</xdr:row>
      <xdr:rowOff>436084</xdr:rowOff>
    </xdr:from>
    <xdr:to>
      <xdr:col>5</xdr:col>
      <xdr:colOff>179575</xdr:colOff>
      <xdr:row>7</xdr:row>
      <xdr:rowOff>525992</xdr:rowOff>
    </xdr:to>
    <xdr:sp macro="" textlink="">
      <xdr:nvSpPr>
        <xdr:cNvPr id="14" name="吹き出し: 線 70">
          <a:extLst>
            <a:ext uri="{FF2B5EF4-FFF2-40B4-BE49-F238E27FC236}">
              <a16:creationId xmlns:a16="http://schemas.microsoft.com/office/drawing/2014/main" id="{00000000-0008-0000-0400-00000E000000}"/>
            </a:ext>
          </a:extLst>
        </xdr:cNvPr>
        <xdr:cNvSpPr>
          <a:spLocks noGrp="1"/>
        </xdr:cNvSpPr>
      </xdr:nvSpPr>
      <xdr:spPr>
        <a:xfrm>
          <a:off x="6924040" y="3597910"/>
          <a:ext cx="2989580" cy="68072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「売上原価」は、「既存事業の売上原価」、「補助事業の売上原価」の合計値を自動で算出し、表示します。</a:t>
          </a:r>
        </a:p>
      </xdr:txBody>
    </xdr:sp>
    <xdr:clientData/>
  </xdr:twoCellAnchor>
  <xdr:twoCellAnchor editAs="oneCell">
    <xdr:from>
      <xdr:col>4</xdr:col>
      <xdr:colOff>1676397</xdr:colOff>
      <xdr:row>8</xdr:row>
      <xdr:rowOff>235900</xdr:rowOff>
    </xdr:from>
    <xdr:to>
      <xdr:col>5</xdr:col>
      <xdr:colOff>201800</xdr:colOff>
      <xdr:row>9</xdr:row>
      <xdr:rowOff>524717</xdr:rowOff>
    </xdr:to>
    <xdr:sp macro="" textlink="">
      <xdr:nvSpPr>
        <xdr:cNvPr id="15" name="吹き出し: 線 70">
          <a:extLst>
            <a:ext uri="{FF2B5EF4-FFF2-40B4-BE49-F238E27FC236}">
              <a16:creationId xmlns:a16="http://schemas.microsoft.com/office/drawing/2014/main" id="{00000000-0008-0000-0400-00000F000000}"/>
            </a:ext>
          </a:extLst>
        </xdr:cNvPr>
        <xdr:cNvSpPr>
          <a:spLocks noGrp="1"/>
        </xdr:cNvSpPr>
      </xdr:nvSpPr>
      <xdr:spPr>
        <a:xfrm>
          <a:off x="6904990" y="4578985"/>
          <a:ext cx="3030855" cy="87947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「うち 減価償却費」は、「うち 既存事業の減価償却費」、「うち 補助事業の減価償却費」の合計値を自動で算出し、表示します。</a:t>
          </a:r>
        </a:p>
      </xdr:txBody>
    </xdr:sp>
    <xdr:clientData/>
  </xdr:twoCellAnchor>
  <xdr:twoCellAnchor editAs="oneCell">
    <xdr:from>
      <xdr:col>4</xdr:col>
      <xdr:colOff>2686410</xdr:colOff>
      <xdr:row>13</xdr:row>
      <xdr:rowOff>465559</xdr:rowOff>
    </xdr:from>
    <xdr:to>
      <xdr:col>5</xdr:col>
      <xdr:colOff>1171698</xdr:colOff>
      <xdr:row>14</xdr:row>
      <xdr:rowOff>446616</xdr:rowOff>
    </xdr:to>
    <xdr:sp macro="" textlink="">
      <xdr:nvSpPr>
        <xdr:cNvPr id="16" name="吹き出し: 線 70">
          <a:extLst>
            <a:ext uri="{FF2B5EF4-FFF2-40B4-BE49-F238E27FC236}">
              <a16:creationId xmlns:a16="http://schemas.microsoft.com/office/drawing/2014/main" id="{00000000-0008-0000-0400-000010000000}"/>
            </a:ext>
          </a:extLst>
        </xdr:cNvPr>
        <xdr:cNvSpPr>
          <a:spLocks noGrp="1"/>
        </xdr:cNvSpPr>
      </xdr:nvSpPr>
      <xdr:spPr>
        <a:xfrm>
          <a:off x="7915275" y="7761605"/>
          <a:ext cx="2990850" cy="57150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「売上総利益」は、「売上高」から「売上原価」を差し引いた値を自動で算出し、表示します。</a:t>
          </a:r>
        </a:p>
      </xdr:txBody>
    </xdr:sp>
    <xdr:clientData/>
  </xdr:twoCellAnchor>
  <xdr:twoCellAnchor editAs="oneCell">
    <xdr:from>
      <xdr:col>4</xdr:col>
      <xdr:colOff>2686410</xdr:colOff>
      <xdr:row>14</xdr:row>
      <xdr:rowOff>515299</xdr:rowOff>
    </xdr:from>
    <xdr:to>
      <xdr:col>5</xdr:col>
      <xdr:colOff>1152648</xdr:colOff>
      <xdr:row>16</xdr:row>
      <xdr:rowOff>113241</xdr:rowOff>
    </xdr:to>
    <xdr:sp macro="" textlink="">
      <xdr:nvSpPr>
        <xdr:cNvPr id="17" name="吹き出し: 線 70">
          <a:extLst>
            <a:ext uri="{FF2B5EF4-FFF2-40B4-BE49-F238E27FC236}">
              <a16:creationId xmlns:a16="http://schemas.microsoft.com/office/drawing/2014/main" id="{00000000-0008-0000-0400-000011000000}"/>
            </a:ext>
          </a:extLst>
        </xdr:cNvPr>
        <xdr:cNvSpPr>
          <a:spLocks noGrp="1"/>
        </xdr:cNvSpPr>
      </xdr:nvSpPr>
      <xdr:spPr>
        <a:xfrm>
          <a:off x="7915275" y="8401685"/>
          <a:ext cx="2971800" cy="77914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「うち 補助事業の売上総利益」は、「補助事業の売上高」から「補助事業の売上原価」を差し引いた値を自動で算出し、表示します。</a:t>
          </a:r>
        </a:p>
      </xdr:txBody>
    </xdr:sp>
    <xdr:clientData/>
  </xdr:twoCellAnchor>
  <xdr:twoCellAnchor editAs="oneCell">
    <xdr:from>
      <xdr:col>4</xdr:col>
      <xdr:colOff>2667652</xdr:colOff>
      <xdr:row>16</xdr:row>
      <xdr:rowOff>161073</xdr:rowOff>
    </xdr:from>
    <xdr:to>
      <xdr:col>5</xdr:col>
      <xdr:colOff>1169792</xdr:colOff>
      <xdr:row>18</xdr:row>
      <xdr:rowOff>107155</xdr:rowOff>
    </xdr:to>
    <xdr:sp macro="" textlink="">
      <xdr:nvSpPr>
        <xdr:cNvPr id="18" name="吹き出し: 線 70">
          <a:extLst>
            <a:ext uri="{FF2B5EF4-FFF2-40B4-BE49-F238E27FC236}">
              <a16:creationId xmlns:a16="http://schemas.microsoft.com/office/drawing/2014/main" id="{00000000-0008-0000-0400-000012000000}"/>
            </a:ext>
          </a:extLst>
        </xdr:cNvPr>
        <xdr:cNvSpPr>
          <a:spLocks noGrp="1"/>
        </xdr:cNvSpPr>
      </xdr:nvSpPr>
      <xdr:spPr>
        <a:xfrm>
          <a:off x="7896860" y="9228455"/>
          <a:ext cx="3007360" cy="112712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「販売費及び一般管理費」は、「既存事業の販売費及び一般管理費」、「補助事業の販売費及び一般管理費」の合計値を自動で算出し、表示します。</a:t>
          </a:r>
        </a:p>
      </xdr:txBody>
    </xdr:sp>
    <xdr:clientData/>
  </xdr:twoCellAnchor>
  <xdr:twoCellAnchor editAs="oneCell">
    <xdr:from>
      <xdr:col>4</xdr:col>
      <xdr:colOff>2667656</xdr:colOff>
      <xdr:row>18</xdr:row>
      <xdr:rowOff>213306</xdr:rowOff>
    </xdr:from>
    <xdr:to>
      <xdr:col>5</xdr:col>
      <xdr:colOff>1164395</xdr:colOff>
      <xdr:row>19</xdr:row>
      <xdr:rowOff>397881</xdr:rowOff>
    </xdr:to>
    <xdr:sp macro="" textlink="">
      <xdr:nvSpPr>
        <xdr:cNvPr id="19" name="吹き出し: 線 70">
          <a:extLst>
            <a:ext uri="{FF2B5EF4-FFF2-40B4-BE49-F238E27FC236}">
              <a16:creationId xmlns:a16="http://schemas.microsoft.com/office/drawing/2014/main" id="{00000000-0008-0000-0400-000013000000}"/>
            </a:ext>
          </a:extLst>
        </xdr:cNvPr>
        <xdr:cNvSpPr>
          <a:spLocks noGrp="1"/>
        </xdr:cNvSpPr>
      </xdr:nvSpPr>
      <xdr:spPr>
        <a:xfrm>
          <a:off x="7896860" y="10461625"/>
          <a:ext cx="3001645" cy="77533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「うち 減価償却費」は、「うち 既存事業の減価償却費」、「うち 補助事業の減価償却費」の合計値を自動で算出し、表示します。</a:t>
          </a:r>
        </a:p>
      </xdr:txBody>
    </xdr:sp>
    <xdr:clientData/>
  </xdr:twoCellAnchor>
  <xdr:twoCellAnchor editAs="oneCell">
    <xdr:from>
      <xdr:col>4</xdr:col>
      <xdr:colOff>3373157</xdr:colOff>
      <xdr:row>24</xdr:row>
      <xdr:rowOff>45904</xdr:rowOff>
    </xdr:from>
    <xdr:to>
      <xdr:col>5</xdr:col>
      <xdr:colOff>1859736</xdr:colOff>
      <xdr:row>25</xdr:row>
      <xdr:rowOff>304546</xdr:rowOff>
    </xdr:to>
    <xdr:sp macro="" textlink="">
      <xdr:nvSpPr>
        <xdr:cNvPr id="20" name="吹き出し: 線 70">
          <a:extLst>
            <a:ext uri="{FF2B5EF4-FFF2-40B4-BE49-F238E27FC236}">
              <a16:creationId xmlns:a16="http://schemas.microsoft.com/office/drawing/2014/main" id="{00000000-0008-0000-0400-000014000000}"/>
            </a:ext>
          </a:extLst>
        </xdr:cNvPr>
        <xdr:cNvSpPr>
          <a:spLocks noGrp="1"/>
        </xdr:cNvSpPr>
      </xdr:nvSpPr>
      <xdr:spPr>
        <a:xfrm>
          <a:off x="8602345" y="13837920"/>
          <a:ext cx="2991485" cy="84899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「営業利益」は、「売上総利益」から「販売費及び一般管理費」を差し引いた値を自動で算出し、表示します。</a:t>
          </a:r>
        </a:p>
      </xdr:txBody>
    </xdr:sp>
    <xdr:clientData/>
  </xdr:twoCellAnchor>
  <xdr:twoCellAnchor editAs="oneCell">
    <xdr:from>
      <xdr:col>4</xdr:col>
      <xdr:colOff>3369255</xdr:colOff>
      <xdr:row>25</xdr:row>
      <xdr:rowOff>349404</xdr:rowOff>
    </xdr:from>
    <xdr:to>
      <xdr:col>5</xdr:col>
      <xdr:colOff>1855834</xdr:colOff>
      <xdr:row>27</xdr:row>
      <xdr:rowOff>197553</xdr:rowOff>
    </xdr:to>
    <xdr:sp macro="" textlink="">
      <xdr:nvSpPr>
        <xdr:cNvPr id="21" name="吹き出し: 線 70">
          <a:extLst>
            <a:ext uri="{FF2B5EF4-FFF2-40B4-BE49-F238E27FC236}">
              <a16:creationId xmlns:a16="http://schemas.microsoft.com/office/drawing/2014/main" id="{00000000-0008-0000-0400-000015000000}"/>
            </a:ext>
          </a:extLst>
        </xdr:cNvPr>
        <xdr:cNvSpPr>
          <a:spLocks noGrp="1"/>
        </xdr:cNvSpPr>
      </xdr:nvSpPr>
      <xdr:spPr>
        <a:xfrm>
          <a:off x="8597900" y="14732000"/>
          <a:ext cx="2992120" cy="102933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「既存事業の営業利益」は、「既存事業の売上高」から「既存事業の売上原価」、「うち 既存事業の販売費及び一般管理費」を差し引いた値を自動で算出し、表示します。</a:t>
          </a:r>
        </a:p>
      </xdr:txBody>
    </xdr:sp>
    <xdr:clientData/>
  </xdr:twoCellAnchor>
  <xdr:twoCellAnchor editAs="oneCell">
    <xdr:from>
      <xdr:col>4</xdr:col>
      <xdr:colOff>3359233</xdr:colOff>
      <xdr:row>27</xdr:row>
      <xdr:rowOff>245068</xdr:rowOff>
    </xdr:from>
    <xdr:to>
      <xdr:col>5</xdr:col>
      <xdr:colOff>1896612</xdr:colOff>
      <xdr:row>29</xdr:row>
      <xdr:rowOff>181662</xdr:rowOff>
    </xdr:to>
    <xdr:sp macro="" textlink="">
      <xdr:nvSpPr>
        <xdr:cNvPr id="22" name="吹き出し: 線 70">
          <a:extLst>
            <a:ext uri="{FF2B5EF4-FFF2-40B4-BE49-F238E27FC236}">
              <a16:creationId xmlns:a16="http://schemas.microsoft.com/office/drawing/2014/main" id="{00000000-0008-0000-0400-000016000000}"/>
            </a:ext>
          </a:extLst>
        </xdr:cNvPr>
        <xdr:cNvSpPr>
          <a:spLocks noGrp="1"/>
        </xdr:cNvSpPr>
      </xdr:nvSpPr>
      <xdr:spPr>
        <a:xfrm>
          <a:off x="8588375" y="15808325"/>
          <a:ext cx="3042285" cy="111823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「補助事業の営業利益」は、「補助事業の売上高」から「補助事業の売上原価」、「うち 補助事業の販売費及び一般管理費」を差し引いた値を自動で算出し、表示します。</a:t>
          </a:r>
        </a:p>
      </xdr:txBody>
    </xdr:sp>
    <xdr:clientData/>
  </xdr:twoCellAnchor>
  <xdr:twoCellAnchor editAs="oneCell">
    <xdr:from>
      <xdr:col>4</xdr:col>
      <xdr:colOff>3397333</xdr:colOff>
      <xdr:row>29</xdr:row>
      <xdr:rowOff>415925</xdr:rowOff>
    </xdr:from>
    <xdr:to>
      <xdr:col>5</xdr:col>
      <xdr:colOff>1893437</xdr:colOff>
      <xdr:row>31</xdr:row>
      <xdr:rowOff>123060</xdr:rowOff>
    </xdr:to>
    <xdr:sp macro="" textlink="">
      <xdr:nvSpPr>
        <xdr:cNvPr id="23" name="吹き出し: 線 70">
          <a:extLst>
            <a:ext uri="{FF2B5EF4-FFF2-40B4-BE49-F238E27FC236}">
              <a16:creationId xmlns:a16="http://schemas.microsoft.com/office/drawing/2014/main" id="{00000000-0008-0000-0400-000017000000}"/>
            </a:ext>
          </a:extLst>
        </xdr:cNvPr>
        <xdr:cNvSpPr>
          <a:spLocks noGrp="1"/>
        </xdr:cNvSpPr>
      </xdr:nvSpPr>
      <xdr:spPr>
        <a:xfrm>
          <a:off x="8626475" y="17160875"/>
          <a:ext cx="3001010" cy="88773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「経常利益」は、「営業利益」と「営業外収益」の合計値から、「営業外費用」を差し引いた値を自動で算出し、表示します。</a:t>
          </a:r>
        </a:p>
      </xdr:txBody>
    </xdr:sp>
    <xdr:clientData/>
  </xdr:twoCellAnchor>
  <xdr:twoCellAnchor editAs="oneCell">
    <xdr:from>
      <xdr:col>4</xdr:col>
      <xdr:colOff>4045178</xdr:colOff>
      <xdr:row>32</xdr:row>
      <xdr:rowOff>370404</xdr:rowOff>
    </xdr:from>
    <xdr:to>
      <xdr:col>6</xdr:col>
      <xdr:colOff>543020</xdr:colOff>
      <xdr:row>34</xdr:row>
      <xdr:rowOff>37190</xdr:rowOff>
    </xdr:to>
    <xdr:sp macro="" textlink="">
      <xdr:nvSpPr>
        <xdr:cNvPr id="24" name="吹き出し: 線 70">
          <a:extLst>
            <a:ext uri="{FF2B5EF4-FFF2-40B4-BE49-F238E27FC236}">
              <a16:creationId xmlns:a16="http://schemas.microsoft.com/office/drawing/2014/main" id="{00000000-0008-0000-0400-000018000000}"/>
            </a:ext>
          </a:extLst>
        </xdr:cNvPr>
        <xdr:cNvSpPr>
          <a:spLocks noGrp="1"/>
        </xdr:cNvSpPr>
      </xdr:nvSpPr>
      <xdr:spPr>
        <a:xfrm>
          <a:off x="9274175" y="18886805"/>
          <a:ext cx="2917825" cy="84772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「税引前当期純利益」は、「経常利益」と「特別利益」の合計値から、「特別損失」を差し引いた値を自動で算出し、表示します。</a:t>
          </a:r>
        </a:p>
      </xdr:txBody>
    </xdr:sp>
    <xdr:clientData/>
  </xdr:twoCellAnchor>
  <xdr:twoCellAnchor editAs="oneCell">
    <xdr:from>
      <xdr:col>4</xdr:col>
      <xdr:colOff>4067403</xdr:colOff>
      <xdr:row>34</xdr:row>
      <xdr:rowOff>263946</xdr:rowOff>
    </xdr:from>
    <xdr:to>
      <xdr:col>6</xdr:col>
      <xdr:colOff>539845</xdr:colOff>
      <xdr:row>35</xdr:row>
      <xdr:rowOff>515240</xdr:rowOff>
    </xdr:to>
    <xdr:sp macro="" textlink="">
      <xdr:nvSpPr>
        <xdr:cNvPr id="25" name="吹き出し: 線 70">
          <a:extLst>
            <a:ext uri="{FF2B5EF4-FFF2-40B4-BE49-F238E27FC236}">
              <a16:creationId xmlns:a16="http://schemas.microsoft.com/office/drawing/2014/main" id="{00000000-0008-0000-0400-000019000000}"/>
            </a:ext>
          </a:extLst>
        </xdr:cNvPr>
        <xdr:cNvSpPr>
          <a:spLocks noGrp="1"/>
        </xdr:cNvSpPr>
      </xdr:nvSpPr>
      <xdr:spPr>
        <a:xfrm>
          <a:off x="9296400" y="19961225"/>
          <a:ext cx="2892425" cy="8420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「当期純利益」は、「税引前当期純利益」から、「法人税、事業税等」を差し引いた値を自動で算出し、表示します。</a:t>
          </a:r>
        </a:p>
      </xdr:txBody>
    </xdr:sp>
    <xdr:clientData/>
  </xdr:twoCellAnchor>
  <xdr:twoCellAnchor editAs="oneCell">
    <xdr:from>
      <xdr:col>4</xdr:col>
      <xdr:colOff>4259034</xdr:colOff>
      <xdr:row>36</xdr:row>
      <xdr:rowOff>77157</xdr:rowOff>
    </xdr:from>
    <xdr:to>
      <xdr:col>6</xdr:col>
      <xdr:colOff>1468916</xdr:colOff>
      <xdr:row>36</xdr:row>
      <xdr:rowOff>520801</xdr:rowOff>
    </xdr:to>
    <xdr:sp macro="" textlink="">
      <xdr:nvSpPr>
        <xdr:cNvPr id="26" name="吹き出し: 線 70">
          <a:extLst>
            <a:ext uri="{FF2B5EF4-FFF2-40B4-BE49-F238E27FC236}">
              <a16:creationId xmlns:a16="http://schemas.microsoft.com/office/drawing/2014/main" id="{00000000-0008-0000-0400-00001A000000}"/>
            </a:ext>
          </a:extLst>
        </xdr:cNvPr>
        <xdr:cNvSpPr>
          <a:spLocks noGrp="1"/>
        </xdr:cNvSpPr>
      </xdr:nvSpPr>
      <xdr:spPr>
        <a:xfrm>
          <a:off x="9488170" y="20955635"/>
          <a:ext cx="3629660" cy="44386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「営業利益」は、26行目の「営業利益」を表示します。</a:t>
          </a:r>
        </a:p>
      </xdr:txBody>
    </xdr:sp>
    <xdr:clientData/>
  </xdr:twoCellAnchor>
  <xdr:twoCellAnchor editAs="oneCell">
    <xdr:from>
      <xdr:col>4</xdr:col>
      <xdr:colOff>4256657</xdr:colOff>
      <xdr:row>36</xdr:row>
      <xdr:rowOff>562564</xdr:rowOff>
    </xdr:from>
    <xdr:to>
      <xdr:col>6</xdr:col>
      <xdr:colOff>1465106</xdr:colOff>
      <xdr:row>38</xdr:row>
      <xdr:rowOff>66997</xdr:rowOff>
    </xdr:to>
    <xdr:sp macro="" textlink="">
      <xdr:nvSpPr>
        <xdr:cNvPr id="27" name="吹き出し: 線 70">
          <a:extLst>
            <a:ext uri="{FF2B5EF4-FFF2-40B4-BE49-F238E27FC236}">
              <a16:creationId xmlns:a16="http://schemas.microsoft.com/office/drawing/2014/main" id="{00000000-0008-0000-0400-00001B000000}"/>
            </a:ext>
          </a:extLst>
        </xdr:cNvPr>
        <xdr:cNvSpPr>
          <a:spLocks noGrp="1"/>
        </xdr:cNvSpPr>
      </xdr:nvSpPr>
      <xdr:spPr>
        <a:xfrm>
          <a:off x="9485630" y="21440775"/>
          <a:ext cx="3628390" cy="68580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「人件費」は、「売上原価の労務費」、「販売費及び一般管理費の人件費」の合計値を自動で算出し、表示します。</a:t>
          </a:r>
        </a:p>
      </xdr:txBody>
    </xdr:sp>
    <xdr:clientData/>
  </xdr:twoCellAnchor>
  <xdr:twoCellAnchor editAs="oneCell">
    <xdr:from>
      <xdr:col>4</xdr:col>
      <xdr:colOff>4255355</xdr:colOff>
      <xdr:row>38</xdr:row>
      <xdr:rowOff>142875</xdr:rowOff>
    </xdr:from>
    <xdr:to>
      <xdr:col>6</xdr:col>
      <xdr:colOff>1465106</xdr:colOff>
      <xdr:row>39</xdr:row>
      <xdr:rowOff>303239</xdr:rowOff>
    </xdr:to>
    <xdr:sp macro="" textlink="">
      <xdr:nvSpPr>
        <xdr:cNvPr id="28" name="吹き出し: 線 70">
          <a:extLst>
            <a:ext uri="{FF2B5EF4-FFF2-40B4-BE49-F238E27FC236}">
              <a16:creationId xmlns:a16="http://schemas.microsoft.com/office/drawing/2014/main" id="{00000000-0008-0000-0400-00001C000000}"/>
            </a:ext>
          </a:extLst>
        </xdr:cNvPr>
        <xdr:cNvSpPr>
          <a:spLocks noGrp="1"/>
        </xdr:cNvSpPr>
      </xdr:nvSpPr>
      <xdr:spPr>
        <a:xfrm>
          <a:off x="9484360" y="22202775"/>
          <a:ext cx="3629660" cy="75057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「減価償却費」は、「売上原価の減価償却費」、「販売費及び一般管理費の減価償却費」の合計値を自動で算出し、表示します。</a:t>
          </a:r>
        </a:p>
      </xdr:txBody>
    </xdr:sp>
    <xdr:clientData/>
  </xdr:twoCellAnchor>
  <xdr:twoCellAnchor editAs="oneCell">
    <xdr:from>
      <xdr:col>4</xdr:col>
      <xdr:colOff>4264188</xdr:colOff>
      <xdr:row>39</xdr:row>
      <xdr:rowOff>332801</xdr:rowOff>
    </xdr:from>
    <xdr:to>
      <xdr:col>6</xdr:col>
      <xdr:colOff>1468916</xdr:colOff>
      <xdr:row>40</xdr:row>
      <xdr:rowOff>475295</xdr:rowOff>
    </xdr:to>
    <xdr:sp macro="" textlink="">
      <xdr:nvSpPr>
        <xdr:cNvPr id="29" name="吹き出し: 線 70">
          <a:extLst>
            <a:ext uri="{FF2B5EF4-FFF2-40B4-BE49-F238E27FC236}">
              <a16:creationId xmlns:a16="http://schemas.microsoft.com/office/drawing/2014/main" id="{00000000-0008-0000-0400-00001D000000}"/>
            </a:ext>
          </a:extLst>
        </xdr:cNvPr>
        <xdr:cNvSpPr>
          <a:spLocks noGrp="1"/>
        </xdr:cNvSpPr>
      </xdr:nvSpPr>
      <xdr:spPr>
        <a:xfrm>
          <a:off x="9493250" y="22983190"/>
          <a:ext cx="3624580" cy="73279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「既存事業の減価償却費」は、「既存事業の売上原価の減価償却費」、「既存事業の販売費及び一般管理費の減価償却費」の合計値を自動で算出し、表示します。</a:t>
          </a:r>
        </a:p>
      </xdr:txBody>
    </xdr:sp>
    <xdr:clientData/>
  </xdr:twoCellAnchor>
  <xdr:twoCellAnchor editAs="oneCell">
    <xdr:from>
      <xdr:col>4</xdr:col>
      <xdr:colOff>4257260</xdr:colOff>
      <xdr:row>40</xdr:row>
      <xdr:rowOff>503971</xdr:rowOff>
    </xdr:from>
    <xdr:to>
      <xdr:col>6</xdr:col>
      <xdr:colOff>1468916</xdr:colOff>
      <xdr:row>42</xdr:row>
      <xdr:rowOff>144060</xdr:rowOff>
    </xdr:to>
    <xdr:sp macro="" textlink="">
      <xdr:nvSpPr>
        <xdr:cNvPr id="30" name="吹き出し: 線 70">
          <a:extLst>
            <a:ext uri="{FF2B5EF4-FFF2-40B4-BE49-F238E27FC236}">
              <a16:creationId xmlns:a16="http://schemas.microsoft.com/office/drawing/2014/main" id="{00000000-0008-0000-0400-00001E000000}"/>
            </a:ext>
          </a:extLst>
        </xdr:cNvPr>
        <xdr:cNvSpPr>
          <a:spLocks noGrp="1"/>
        </xdr:cNvSpPr>
      </xdr:nvSpPr>
      <xdr:spPr>
        <a:xfrm>
          <a:off x="9486265" y="23744555"/>
          <a:ext cx="3631565" cy="82105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「補助事業の減価償却費」は、「補助事業の売上原価の減価償却費」、「補助事業の販売費及び一般管理費の減価償却費」の合計値を自動で算出し、表示します。</a:t>
          </a:r>
        </a:p>
      </xdr:txBody>
    </xdr:sp>
    <xdr:clientData/>
  </xdr:twoCellAnchor>
  <xdr:twoCellAnchor editAs="oneCell">
    <xdr:from>
      <xdr:col>4</xdr:col>
      <xdr:colOff>4260435</xdr:colOff>
      <xdr:row>42</xdr:row>
      <xdr:rowOff>189967</xdr:rowOff>
    </xdr:from>
    <xdr:to>
      <xdr:col>6</xdr:col>
      <xdr:colOff>1468916</xdr:colOff>
      <xdr:row>43</xdr:row>
      <xdr:rowOff>126217</xdr:rowOff>
    </xdr:to>
    <xdr:sp macro="" textlink="">
      <xdr:nvSpPr>
        <xdr:cNvPr id="31" name="吹き出し: 線 70">
          <a:extLst>
            <a:ext uri="{FF2B5EF4-FFF2-40B4-BE49-F238E27FC236}">
              <a16:creationId xmlns:a16="http://schemas.microsoft.com/office/drawing/2014/main" id="{00000000-0008-0000-0400-00001F000000}"/>
            </a:ext>
          </a:extLst>
        </xdr:cNvPr>
        <xdr:cNvSpPr>
          <a:spLocks noGrp="1"/>
        </xdr:cNvSpPr>
      </xdr:nvSpPr>
      <xdr:spPr>
        <a:xfrm>
          <a:off x="9489440" y="24611965"/>
          <a:ext cx="3628390" cy="52641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「付加価値額」は、「営業利益」、「人件費」、「減価償却費」の合計値を自動で算出し、表示します。</a:t>
          </a:r>
        </a:p>
      </xdr:txBody>
    </xdr:sp>
    <xdr:clientData/>
  </xdr:twoCellAnchor>
  <xdr:twoCellAnchor editAs="oneCell">
    <xdr:from>
      <xdr:col>4</xdr:col>
      <xdr:colOff>4258793</xdr:colOff>
      <xdr:row>43</xdr:row>
      <xdr:rowOff>210375</xdr:rowOff>
    </xdr:from>
    <xdr:to>
      <xdr:col>6</xdr:col>
      <xdr:colOff>1465106</xdr:colOff>
      <xdr:row>44</xdr:row>
      <xdr:rowOff>321469</xdr:rowOff>
    </xdr:to>
    <xdr:sp macro="" textlink="">
      <xdr:nvSpPr>
        <xdr:cNvPr id="32" name="吹き出し: 線 70">
          <a:extLst>
            <a:ext uri="{FF2B5EF4-FFF2-40B4-BE49-F238E27FC236}">
              <a16:creationId xmlns:a16="http://schemas.microsoft.com/office/drawing/2014/main" id="{00000000-0008-0000-0400-000020000000}"/>
            </a:ext>
          </a:extLst>
        </xdr:cNvPr>
        <xdr:cNvSpPr>
          <a:spLocks noGrp="1"/>
        </xdr:cNvSpPr>
      </xdr:nvSpPr>
      <xdr:spPr>
        <a:xfrm>
          <a:off x="9487535" y="25222835"/>
          <a:ext cx="3626485" cy="70167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「付加価値額の年平均成長率」は、「はじめに」シートの付加価値額の年平均成長率の計算式に基づき、自動で算出し、表示します。</a:t>
          </a:r>
        </a:p>
      </xdr:txBody>
    </xdr:sp>
    <xdr:clientData/>
  </xdr:twoCellAnchor>
  <xdr:twoCellAnchor editAs="oneCell">
    <xdr:from>
      <xdr:col>4</xdr:col>
      <xdr:colOff>4407420</xdr:colOff>
      <xdr:row>51</xdr:row>
      <xdr:rowOff>536192</xdr:rowOff>
    </xdr:from>
    <xdr:to>
      <xdr:col>6</xdr:col>
      <xdr:colOff>1322468</xdr:colOff>
      <xdr:row>52</xdr:row>
      <xdr:rowOff>580533</xdr:rowOff>
    </xdr:to>
    <xdr:sp macro="" textlink="">
      <xdr:nvSpPr>
        <xdr:cNvPr id="33" name="吹き出し: 線 70">
          <a:extLst>
            <a:ext uri="{FF2B5EF4-FFF2-40B4-BE49-F238E27FC236}">
              <a16:creationId xmlns:a16="http://schemas.microsoft.com/office/drawing/2014/main" id="{00000000-0008-0000-0400-000021000000}"/>
            </a:ext>
          </a:extLst>
        </xdr:cNvPr>
        <xdr:cNvSpPr>
          <a:spLocks noGrp="1"/>
        </xdr:cNvSpPr>
      </xdr:nvSpPr>
      <xdr:spPr>
        <a:xfrm>
          <a:off x="9636125" y="30272990"/>
          <a:ext cx="3335020" cy="63500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「一人当たり給与支給総額」は、「従業員の給与支給総額」を「従業員数」で除した値を表示します。</a:t>
          </a:r>
        </a:p>
      </xdr:txBody>
    </xdr:sp>
    <xdr:clientData/>
  </xdr:twoCellAnchor>
  <xdr:twoCellAnchor editAs="oneCell">
    <xdr:from>
      <xdr:col>4</xdr:col>
      <xdr:colOff>4410595</xdr:colOff>
      <xdr:row>53</xdr:row>
      <xdr:rowOff>107119</xdr:rowOff>
    </xdr:from>
    <xdr:to>
      <xdr:col>6</xdr:col>
      <xdr:colOff>1325643</xdr:colOff>
      <xdr:row>54</xdr:row>
      <xdr:rowOff>277935</xdr:rowOff>
    </xdr:to>
    <xdr:sp macro="" textlink="">
      <xdr:nvSpPr>
        <xdr:cNvPr id="34" name="吹き出し: 線 70">
          <a:extLst>
            <a:ext uri="{FF2B5EF4-FFF2-40B4-BE49-F238E27FC236}">
              <a16:creationId xmlns:a16="http://schemas.microsoft.com/office/drawing/2014/main" id="{00000000-0008-0000-0400-000022000000}"/>
            </a:ext>
          </a:extLst>
        </xdr:cNvPr>
        <xdr:cNvSpPr>
          <a:spLocks noGrp="1"/>
        </xdr:cNvSpPr>
      </xdr:nvSpPr>
      <xdr:spPr>
        <a:xfrm>
          <a:off x="9639300" y="31024830"/>
          <a:ext cx="3335020" cy="76136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marL="0" indent="0" algn="l">
            <a:lnSpc>
              <a:spcPct val="100000"/>
            </a:lnSpc>
            <a:buNone/>
          </a:pPr>
          <a:r>
            <a:rPr sz="1100">
              <a:solidFill>
                <a:sysClr val="windowText" lastClr="000000"/>
              </a:solidFill>
              <a:latin typeface="+mn-lt"/>
              <a:ea typeface="+mn-lt"/>
              <a:cs typeface="+mn-lt"/>
            </a:rPr>
            <a:t>「一人当たり給与支給総額の年平均成長率」は、「はじめに」シートの一人当たり給与支給総額の年平均成長率の計算式に基づき、自動で算出し、表示します。</a:t>
          </a:r>
        </a:p>
      </xdr:txBody>
    </xdr:sp>
    <xdr:clientData/>
  </xdr:twoCellAnchor>
  <xdr:twoCellAnchor editAs="oneCell">
    <xdr:from>
      <xdr:col>18</xdr:col>
      <xdr:colOff>55622</xdr:colOff>
      <xdr:row>12</xdr:row>
      <xdr:rowOff>552953</xdr:rowOff>
    </xdr:from>
    <xdr:to>
      <xdr:col>23</xdr:col>
      <xdr:colOff>607516</xdr:colOff>
      <xdr:row>14</xdr:row>
      <xdr:rowOff>193064</xdr:rowOff>
    </xdr:to>
    <xdr:sp macro="" textlink="">
      <xdr:nvSpPr>
        <xdr:cNvPr id="35" name="吹き出し: 線 70">
          <a:extLst>
            <a:ext uri="{FF2B5EF4-FFF2-40B4-BE49-F238E27FC236}">
              <a16:creationId xmlns:a16="http://schemas.microsoft.com/office/drawing/2014/main" id="{00000000-0008-0000-0400-000023000000}"/>
            </a:ext>
          </a:extLst>
        </xdr:cNvPr>
        <xdr:cNvSpPr>
          <a:spLocks noGrp="1"/>
        </xdr:cNvSpPr>
      </xdr:nvSpPr>
      <xdr:spPr>
        <a:xfrm>
          <a:off x="34411920" y="7258050"/>
          <a:ext cx="3342640" cy="82169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「付加価値額目標値」は基準年度と事業計画期間最終年度の付加価値額をもとに算出した年平均成長率を自動計算で算出し、表示します。</a:t>
          </a:r>
        </a:p>
      </xdr:txBody>
    </xdr:sp>
    <xdr:clientData/>
  </xdr:twoCellAnchor>
  <xdr:twoCellAnchor editAs="oneCell">
    <xdr:from>
      <xdr:col>18</xdr:col>
      <xdr:colOff>55622</xdr:colOff>
      <xdr:row>14</xdr:row>
      <xdr:rowOff>269656</xdr:rowOff>
    </xdr:from>
    <xdr:to>
      <xdr:col>23</xdr:col>
      <xdr:colOff>622178</xdr:colOff>
      <xdr:row>17</xdr:row>
      <xdr:rowOff>495300</xdr:rowOff>
    </xdr:to>
    <xdr:sp macro="" textlink="">
      <xdr:nvSpPr>
        <xdr:cNvPr id="36" name="吹き出し: 線 70">
          <a:extLst>
            <a:ext uri="{FF2B5EF4-FFF2-40B4-BE49-F238E27FC236}">
              <a16:creationId xmlns:a16="http://schemas.microsoft.com/office/drawing/2014/main" id="{00000000-0008-0000-0400-000024000000}"/>
            </a:ext>
          </a:extLst>
        </xdr:cNvPr>
        <xdr:cNvSpPr>
          <a:spLocks noGrp="1"/>
        </xdr:cNvSpPr>
      </xdr:nvSpPr>
      <xdr:spPr>
        <a:xfrm>
          <a:off x="34411920" y="8155940"/>
          <a:ext cx="3357245" cy="19977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足下の賃上げ)一人当たり給与支給総額目標値」は直近の事業年度と基準年度の一人当たり給与支給総額をもとに算出した年平均成長率を表示します。小数点第2位以下を切り捨てし、自動計算で算出し、表示します。</a:t>
          </a:r>
          <a:br>
            <a:rPr sz="1100">
              <a:solidFill>
                <a:sysClr val="windowText" lastClr="000000"/>
              </a:solidFill>
              <a:latin typeface="+mn-lt"/>
              <a:ea typeface="+mn-lt"/>
              <a:cs typeface="+mn-lt"/>
            </a:rPr>
          </a:br>
          <a:r>
            <a:rPr sz="1100">
              <a:solidFill>
                <a:sysClr val="windowText" lastClr="000000"/>
              </a:solidFill>
              <a:latin typeface="+mn-lt"/>
              <a:ea typeface="+mn-lt"/>
              <a:cs typeface="+mn-lt"/>
            </a:rPr>
            <a:t>決算書等の提出可能期数が0期分、(直近の事業年度)</a:t>
          </a:r>
        </a:p>
        <a:p>
          <a:pPr marL="0" indent="0" algn="l">
            <a:lnSpc>
              <a:spcPct val="100000"/>
            </a:lnSpc>
            <a:buNone/>
          </a:pPr>
          <a:r>
            <a:rPr sz="1100">
              <a:solidFill>
                <a:sysClr val="windowText" lastClr="000000"/>
              </a:solidFill>
              <a:latin typeface="+mn-lt"/>
              <a:ea typeface="+mn-lt"/>
              <a:cs typeface="+mn-lt"/>
            </a:rPr>
            <a:t>決算期間の月数が12か月未満の場合は「ー」を表示します。</a:t>
          </a:r>
        </a:p>
      </xdr:txBody>
    </xdr:sp>
    <xdr:clientData/>
  </xdr:twoCellAnchor>
  <xdr:twoCellAnchor editAs="oneCell">
    <xdr:from>
      <xdr:col>18</xdr:col>
      <xdr:colOff>55622</xdr:colOff>
      <xdr:row>17</xdr:row>
      <xdr:rowOff>570192</xdr:rowOff>
    </xdr:from>
    <xdr:to>
      <xdr:col>23</xdr:col>
      <xdr:colOff>622092</xdr:colOff>
      <xdr:row>19</xdr:row>
      <xdr:rowOff>420271</xdr:rowOff>
    </xdr:to>
    <xdr:sp macro="" textlink="">
      <xdr:nvSpPr>
        <xdr:cNvPr id="37" name="吹き出し: 線 70">
          <a:extLst>
            <a:ext uri="{FF2B5EF4-FFF2-40B4-BE49-F238E27FC236}">
              <a16:creationId xmlns:a16="http://schemas.microsoft.com/office/drawing/2014/main" id="{00000000-0008-0000-0400-000025000000}"/>
            </a:ext>
          </a:extLst>
        </xdr:cNvPr>
        <xdr:cNvSpPr>
          <a:spLocks noGrp="1"/>
        </xdr:cNvSpPr>
      </xdr:nvSpPr>
      <xdr:spPr>
        <a:xfrm>
          <a:off x="34411920" y="10227945"/>
          <a:ext cx="3357245" cy="103124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一人当たり給与支給総額目標値」は基準年度と事業計画期間最終年度の一人当たり給与支給総額をもとに算出した年平均成長率を表示します。小数点第2位以下を切り捨てし、自動計算で算出し、表示します。</a:t>
          </a:r>
        </a:p>
      </xdr:txBody>
    </xdr:sp>
    <xdr:clientData/>
  </xdr:twoCellAnchor>
  <xdr:twoCellAnchor editAs="oneCell">
    <xdr:from>
      <xdr:col>18</xdr:col>
      <xdr:colOff>55622</xdr:colOff>
      <xdr:row>19</xdr:row>
      <xdr:rowOff>514364</xdr:rowOff>
    </xdr:from>
    <xdr:to>
      <xdr:col>23</xdr:col>
      <xdr:colOff>612567</xdr:colOff>
      <xdr:row>22</xdr:row>
      <xdr:rowOff>58</xdr:rowOff>
    </xdr:to>
    <xdr:sp macro="" textlink="">
      <xdr:nvSpPr>
        <xdr:cNvPr id="38" name="吹き出し: 線 70">
          <a:extLst>
            <a:ext uri="{FF2B5EF4-FFF2-40B4-BE49-F238E27FC236}">
              <a16:creationId xmlns:a16="http://schemas.microsoft.com/office/drawing/2014/main" id="{00000000-0008-0000-0400-000026000000}"/>
            </a:ext>
          </a:extLst>
        </xdr:cNvPr>
        <xdr:cNvSpPr>
          <a:spLocks noGrp="1"/>
        </xdr:cNvSpPr>
      </xdr:nvSpPr>
      <xdr:spPr>
        <a:xfrm>
          <a:off x="34411920" y="11353800"/>
          <a:ext cx="3347720" cy="125730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事業計画期間1年あたりの補助事業で新たに製造等する製品等の売上高見込み額(税抜き)」は事業計画期間内の補助事業における売上見込み額(補助事業の売上高)の合計を事業計画年数で除した値を自動計算で算出し、表示します。</a:t>
          </a:r>
        </a:p>
      </xdr:txBody>
    </xdr:sp>
    <xdr:clientData/>
  </xdr:twoCellAnchor>
  <xdr:twoCellAnchor editAs="oneCell">
    <xdr:from>
      <xdr:col>18</xdr:col>
      <xdr:colOff>82625</xdr:colOff>
      <xdr:row>7</xdr:row>
      <xdr:rowOff>133350</xdr:rowOff>
    </xdr:from>
    <xdr:to>
      <xdr:col>24</xdr:col>
      <xdr:colOff>455083</xdr:colOff>
      <xdr:row>9</xdr:row>
      <xdr:rowOff>112183</xdr:rowOff>
    </xdr:to>
    <xdr:sp macro="" textlink="">
      <xdr:nvSpPr>
        <xdr:cNvPr id="39" name="吹き出し: 線 70">
          <a:extLst>
            <a:ext uri="{FF2B5EF4-FFF2-40B4-BE49-F238E27FC236}">
              <a16:creationId xmlns:a16="http://schemas.microsoft.com/office/drawing/2014/main" id="{00000000-0008-0000-0400-000027000000}"/>
            </a:ext>
          </a:extLst>
        </xdr:cNvPr>
        <xdr:cNvSpPr>
          <a:spLocks noGrp="1"/>
        </xdr:cNvSpPr>
      </xdr:nvSpPr>
      <xdr:spPr>
        <a:xfrm>
          <a:off x="34439225" y="3886200"/>
          <a:ext cx="3791585" cy="11595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b="1">
              <a:solidFill>
                <a:sysClr val="windowText" lastClr="000000"/>
              </a:solidFill>
              <a:latin typeface="+mn-lt"/>
              <a:ea typeface="+mn-lt"/>
              <a:cs typeface="+mn-lt"/>
            </a:rPr>
            <a:t>賃上げ要件(目標値未達の場合、補助金返還義務あり)</a:t>
          </a:r>
          <a:br>
            <a:rPr sz="1100" b="1">
              <a:solidFill>
                <a:sysClr val="windowText" lastClr="000000"/>
              </a:solidFill>
              <a:latin typeface="+mn-lt"/>
              <a:ea typeface="+mn-lt"/>
              <a:cs typeface="+mn-lt"/>
            </a:rPr>
          </a:br>
          <a:r>
            <a:rPr sz="1100">
              <a:solidFill>
                <a:sysClr val="windowText" lastClr="000000"/>
              </a:solidFill>
              <a:latin typeface="+mn-lt"/>
              <a:ea typeface="+mn-lt"/>
              <a:cs typeface="+mn-lt"/>
            </a:rPr>
            <a:t>一人当たり給与支給総額の年平均成長率3.5%の基準値以上増加する見込みの事業計画を策定している場合は「OK」、基準値を下回る事業計画を策定している場合は「NG」と表示します。</a:t>
          </a:r>
        </a:p>
      </xdr:txBody>
    </xdr:sp>
    <xdr:clientData/>
  </xdr:twoCellAnchor>
  <xdr:twoCellAnchor editAs="oneCell">
    <xdr:from>
      <xdr:col>18</xdr:col>
      <xdr:colOff>78391</xdr:colOff>
      <xdr:row>9</xdr:row>
      <xdr:rowOff>173566</xdr:rowOff>
    </xdr:from>
    <xdr:to>
      <xdr:col>24</xdr:col>
      <xdr:colOff>455083</xdr:colOff>
      <xdr:row>10</xdr:row>
      <xdr:rowOff>564092</xdr:rowOff>
    </xdr:to>
    <xdr:sp macro="" textlink="">
      <xdr:nvSpPr>
        <xdr:cNvPr id="40" name="吹き出し: 線 70">
          <a:extLst>
            <a:ext uri="{FF2B5EF4-FFF2-40B4-BE49-F238E27FC236}">
              <a16:creationId xmlns:a16="http://schemas.microsoft.com/office/drawing/2014/main" id="{00000000-0008-0000-0400-000028000000}"/>
            </a:ext>
          </a:extLst>
        </xdr:cNvPr>
        <xdr:cNvSpPr>
          <a:spLocks noGrp="1"/>
        </xdr:cNvSpPr>
      </xdr:nvSpPr>
      <xdr:spPr>
        <a:xfrm>
          <a:off x="34434780" y="5107305"/>
          <a:ext cx="3796030" cy="98107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b="1">
              <a:solidFill>
                <a:sysClr val="windowText" lastClr="000000"/>
              </a:solidFill>
              <a:latin typeface="+mn-lt"/>
              <a:ea typeface="+mn-lt"/>
              <a:cs typeface="+mn-lt"/>
            </a:rPr>
            <a:t>付加価値額要件</a:t>
          </a:r>
          <a:br>
            <a:rPr sz="1100" b="1">
              <a:solidFill>
                <a:sysClr val="windowText" lastClr="000000"/>
              </a:solidFill>
              <a:latin typeface="+mn-lt"/>
              <a:ea typeface="+mn-lt"/>
              <a:cs typeface="+mn-lt"/>
            </a:rPr>
          </a:br>
          <a:r>
            <a:rPr sz="1100">
              <a:solidFill>
                <a:sysClr val="windowText" lastClr="000000"/>
              </a:solidFill>
              <a:latin typeface="+mn-lt"/>
              <a:ea typeface="+mn-lt"/>
              <a:cs typeface="+mn-lt"/>
            </a:rPr>
            <a:t>付加価値額の年平均成長率4.0%の基準値以上増加する見込みの事業計画を策定している場合は「OK」、基準値を下回る事業計画を策定している場合は「NG」と表示します。</a:t>
          </a:r>
        </a:p>
      </xdr:txBody>
    </xdr:sp>
    <xdr:clientData/>
  </xdr:twoCellAnchor>
  <xdr:twoCellAnchor editAs="oneCell">
    <xdr:from>
      <xdr:col>18</xdr:col>
      <xdr:colOff>65691</xdr:colOff>
      <xdr:row>11</xdr:row>
      <xdr:rowOff>37042</xdr:rowOff>
    </xdr:from>
    <xdr:to>
      <xdr:col>24</xdr:col>
      <xdr:colOff>455083</xdr:colOff>
      <xdr:row>12</xdr:row>
      <xdr:rowOff>427567</xdr:rowOff>
    </xdr:to>
    <xdr:sp macro="" textlink="">
      <xdr:nvSpPr>
        <xdr:cNvPr id="41" name="吹き出し: 線 70">
          <a:extLst>
            <a:ext uri="{FF2B5EF4-FFF2-40B4-BE49-F238E27FC236}">
              <a16:creationId xmlns:a16="http://schemas.microsoft.com/office/drawing/2014/main" id="{00000000-0008-0000-0400-000029000000}"/>
            </a:ext>
          </a:extLst>
        </xdr:cNvPr>
        <xdr:cNvSpPr>
          <a:spLocks noGrp="1"/>
        </xdr:cNvSpPr>
      </xdr:nvSpPr>
      <xdr:spPr>
        <a:xfrm>
          <a:off x="34422080" y="6151880"/>
          <a:ext cx="3808730" cy="98107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b="1">
              <a:solidFill>
                <a:sysClr val="windowText" lastClr="000000"/>
              </a:solidFill>
              <a:latin typeface="+mn-lt"/>
              <a:ea typeface="+mn-lt"/>
              <a:cs typeface="+mn-lt"/>
            </a:rPr>
            <a:t>賃上げ特例要件(目標値未達の場合、補助金返還義務あり)</a:t>
          </a:r>
          <a:br>
            <a:rPr sz="1100" b="1">
              <a:solidFill>
                <a:sysClr val="windowText" lastClr="000000"/>
              </a:solidFill>
              <a:latin typeface="+mn-lt"/>
              <a:ea typeface="+mn-lt"/>
              <a:cs typeface="+mn-lt"/>
            </a:rPr>
          </a:br>
          <a:r>
            <a:rPr sz="1100">
              <a:solidFill>
                <a:sysClr val="windowText" lastClr="000000"/>
              </a:solidFill>
              <a:latin typeface="+mn-lt"/>
              <a:ea typeface="+mn-lt"/>
              <a:cs typeface="+mn-lt"/>
            </a:rPr>
            <a:t>一人当たり給与支給総額の年平均成長率6.0%の基準値以上増加する見込みの事業計画を策定している場合は「OK」、基準値を下回る事業計画を策定している場合は「NG」と表示します。</a:t>
          </a:r>
        </a:p>
      </xdr:txBody>
    </xdr:sp>
    <xdr:clientData/>
  </xdr:twoCellAnchor>
  <xdr:twoCellAnchor editAs="oneCell">
    <xdr:from>
      <xdr:col>1</xdr:col>
      <xdr:colOff>3254375</xdr:colOff>
      <xdr:row>46</xdr:row>
      <xdr:rowOff>49609</xdr:rowOff>
    </xdr:from>
    <xdr:to>
      <xdr:col>1</xdr:col>
      <xdr:colOff>4141232</xdr:colOff>
      <xdr:row>50</xdr:row>
      <xdr:rowOff>340573</xdr:rowOff>
    </xdr:to>
    <xdr:sp macro="" textlink="">
      <xdr:nvSpPr>
        <xdr:cNvPr id="42" name="直線コネクタ 12">
          <a:extLst>
            <a:ext uri="{FF2B5EF4-FFF2-40B4-BE49-F238E27FC236}">
              <a16:creationId xmlns:a16="http://schemas.microsoft.com/office/drawing/2014/main" id="{00000000-0008-0000-0400-00002A000000}"/>
            </a:ext>
          </a:extLst>
        </xdr:cNvPr>
        <xdr:cNvSpPr>
          <a:spLocks noGrp="1"/>
        </xdr:cNvSpPr>
      </xdr:nvSpPr>
      <xdr:spPr>
        <a:xfrm>
          <a:off x="3530600" y="26833830"/>
          <a:ext cx="886460" cy="2653030"/>
        </a:xfrm>
        <a:prstGeom prst="line">
          <a:avLst/>
        </a:prstGeom>
        <a:ln w="28575">
          <a:tailEnd type="oval" w="lg" len="lg"/>
        </a:ln>
      </xdr:spPr>
      <xdr:style>
        <a:lnRef idx="1">
          <a:schemeClr val="accent1"/>
        </a:lnRef>
        <a:fillRef idx="0">
          <a:schemeClr val="accent1"/>
        </a:fillRef>
        <a:effectRef idx="0">
          <a:schemeClr val="accent1"/>
        </a:effectRef>
        <a:fontRef idx="minor">
          <a:schemeClr val="tx1"/>
        </a:fontRef>
      </xdr:style>
    </xdr:sp>
    <xdr:clientData/>
  </xdr:twoCellAnchor>
  <xdr:twoCellAnchor editAs="oneCell">
    <xdr:from>
      <xdr:col>4</xdr:col>
      <xdr:colOff>1714500</xdr:colOff>
      <xdr:row>1</xdr:row>
      <xdr:rowOff>149458</xdr:rowOff>
    </xdr:from>
    <xdr:to>
      <xdr:col>4</xdr:col>
      <xdr:colOff>4346536</xdr:colOff>
      <xdr:row>2</xdr:row>
      <xdr:rowOff>207067</xdr:rowOff>
    </xdr:to>
    <xdr:sp macro="" textlink="">
      <xdr:nvSpPr>
        <xdr:cNvPr id="43" name="吹き出し: 線 70">
          <a:extLst>
            <a:ext uri="{FF2B5EF4-FFF2-40B4-BE49-F238E27FC236}">
              <a16:creationId xmlns:a16="http://schemas.microsoft.com/office/drawing/2014/main" id="{00000000-0008-0000-0400-00002B000000}"/>
            </a:ext>
          </a:extLst>
        </xdr:cNvPr>
        <xdr:cNvSpPr>
          <a:spLocks noGrp="1"/>
        </xdr:cNvSpPr>
      </xdr:nvSpPr>
      <xdr:spPr>
        <a:xfrm>
          <a:off x="6943725" y="358775"/>
          <a:ext cx="2631440" cy="64833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chemeClr val="tx1"/>
              </a:solidFill>
              <a:latin typeface="+mn-lt"/>
              <a:ea typeface="+mn-lt"/>
              <a:cs typeface="+mn-lt"/>
            </a:rPr>
            <a:t>・当該事業期間の決算年月をプルダウンから選択してください。</a:t>
          </a:r>
        </a:p>
      </xdr:txBody>
    </xdr:sp>
    <xdr:clientData/>
  </xdr:twoCellAnchor>
  <xdr:twoCellAnchor editAs="oneCell">
    <xdr:from>
      <xdr:col>4</xdr:col>
      <xdr:colOff>4273826</xdr:colOff>
      <xdr:row>2</xdr:row>
      <xdr:rowOff>41413</xdr:rowOff>
    </xdr:from>
    <xdr:to>
      <xdr:col>6</xdr:col>
      <xdr:colOff>209550</xdr:colOff>
      <xdr:row>2</xdr:row>
      <xdr:rowOff>161925</xdr:rowOff>
    </xdr:to>
    <xdr:sp macro="" textlink="">
      <xdr:nvSpPr>
        <xdr:cNvPr id="44" name="直線コネクタ 12">
          <a:extLst>
            <a:ext uri="{FF2B5EF4-FFF2-40B4-BE49-F238E27FC236}">
              <a16:creationId xmlns:a16="http://schemas.microsoft.com/office/drawing/2014/main" id="{00000000-0008-0000-0400-00002C000000}"/>
            </a:ext>
          </a:extLst>
        </xdr:cNvPr>
        <xdr:cNvSpPr>
          <a:spLocks noGrp="1"/>
        </xdr:cNvSpPr>
      </xdr:nvSpPr>
      <xdr:spPr>
        <a:xfrm>
          <a:off x="9502775" y="841375"/>
          <a:ext cx="2355850" cy="120650"/>
        </a:xfrm>
        <a:prstGeom prst="line">
          <a:avLst/>
        </a:prstGeom>
        <a:ln w="28575">
          <a:tailEnd type="oval" w="lg" len="lg"/>
        </a:ln>
      </xdr:spPr>
      <xdr:style>
        <a:lnRef idx="1">
          <a:schemeClr val="accent1"/>
        </a:lnRef>
        <a:fillRef idx="0">
          <a:schemeClr val="accent1"/>
        </a:fillRef>
        <a:effectRef idx="0">
          <a:schemeClr val="accent1"/>
        </a:effectRef>
        <a:fontRef idx="minor">
          <a:schemeClr val="tx1"/>
        </a:fontRef>
      </xdr:style>
    </xdr:sp>
    <xdr:clientData/>
  </xdr:twoCellAnchor>
  <xdr:twoCellAnchor editAs="oneCell">
    <xdr:from>
      <xdr:col>7</xdr:col>
      <xdr:colOff>52573</xdr:colOff>
      <xdr:row>4</xdr:row>
      <xdr:rowOff>0</xdr:rowOff>
    </xdr:from>
    <xdr:to>
      <xdr:col>13</xdr:col>
      <xdr:colOff>38347</xdr:colOff>
      <xdr:row>29</xdr:row>
      <xdr:rowOff>17318</xdr:rowOff>
    </xdr:to>
    <xdr:sp macro="" textlink="">
      <xdr:nvSpPr>
        <xdr:cNvPr id="45" name="四角形: 角を丸くする 20">
          <a:extLst>
            <a:ext uri="{FF2B5EF4-FFF2-40B4-BE49-F238E27FC236}">
              <a16:creationId xmlns:a16="http://schemas.microsoft.com/office/drawing/2014/main" id="{00000000-0008-0000-0400-00002D000000}"/>
            </a:ext>
          </a:extLst>
        </xdr:cNvPr>
        <xdr:cNvSpPr>
          <a:spLocks noGrp="1"/>
        </xdr:cNvSpPr>
      </xdr:nvSpPr>
      <xdr:spPr>
        <a:xfrm>
          <a:off x="13615670" y="1981200"/>
          <a:ext cx="11473180" cy="14780895"/>
        </a:xfrm>
        <a:prstGeom prst="roundRect">
          <a:avLst/>
        </a:prstGeom>
        <a:solidFill>
          <a:schemeClr val="accent2">
            <a:lumMod val="20000"/>
            <a:lumOff val="80000"/>
          </a:schemeClr>
        </a:solidFill>
        <a:ln w="76200">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lIns="180000" tIns="180000" rIns="180000" bIns="180000" anchor="ctr"/>
        <a:lstStyle/>
        <a:p>
          <a:pPr algn="l">
            <a:buNone/>
          </a:pPr>
          <a:r>
            <a:rPr sz="2400" b="1">
              <a:solidFill>
                <a:schemeClr val="accent1"/>
              </a:solidFill>
            </a:rPr>
            <a:t>＜PL損益計算書と青色申告決算書との項目マッピング＞　</a:t>
          </a:r>
        </a:p>
        <a:p>
          <a:pPr algn="l">
            <a:buNone/>
          </a:pPr>
          <a:endParaRPr/>
        </a:p>
        <a:p>
          <a:pPr algn="l">
            <a:buNone/>
          </a:pPr>
          <a:r>
            <a:rPr sz="1600" b="0">
              <a:solidFill>
                <a:sysClr val="windowText" lastClr="000000"/>
              </a:solidFill>
              <a:latin typeface="+mj-lt"/>
              <a:ea typeface="+mj-lt"/>
              <a:cs typeface="+mj-lt"/>
            </a:rPr>
            <a:t>売上高 ｜ </a:t>
          </a:r>
          <a:r>
            <a:rPr sz="1600" b="1">
              <a:solidFill>
                <a:schemeClr val="accent1"/>
              </a:solidFill>
              <a:latin typeface="+mj-lt"/>
              <a:ea typeface="+mj-lt"/>
              <a:cs typeface="+mj-lt"/>
            </a:rPr>
            <a:t>★売上（収入）金額（①）</a:t>
          </a:r>
        </a:p>
        <a:p>
          <a:pPr algn="l">
            <a:buNone/>
          </a:pPr>
          <a:r>
            <a:rPr sz="1600" b="0">
              <a:solidFill>
                <a:sysClr val="windowText" lastClr="000000"/>
              </a:solidFill>
              <a:latin typeface="+mj-lt"/>
              <a:ea typeface="+mj-lt"/>
              <a:cs typeface="+mj-lt"/>
            </a:rPr>
            <a:t>　 既存事業の売上高 ｜ </a:t>
          </a:r>
          <a:r>
            <a:rPr sz="1600" b="1">
              <a:solidFill>
                <a:schemeClr val="accent1"/>
              </a:solidFill>
              <a:latin typeface="+mj-lt"/>
              <a:ea typeface="+mj-lt"/>
              <a:cs typeface="+mj-lt"/>
            </a:rPr>
            <a:t>売上（収入）金額（①）のうち既存事業分</a:t>
          </a:r>
        </a:p>
        <a:p>
          <a:pPr algn="l">
            <a:buNone/>
          </a:pPr>
          <a:r>
            <a:rPr sz="1600" b="0">
              <a:solidFill>
                <a:sysClr val="windowText" lastClr="000000"/>
              </a:solidFill>
              <a:latin typeface="+mj-lt"/>
              <a:ea typeface="+mj-lt"/>
              <a:cs typeface="+mj-lt"/>
            </a:rPr>
            <a:t>　 補助事業の売上高 ｜ </a:t>
          </a:r>
          <a:r>
            <a:rPr sz="1600" b="1">
              <a:solidFill>
                <a:schemeClr val="accent1"/>
              </a:solidFill>
              <a:latin typeface="+mj-lt"/>
              <a:ea typeface="+mj-lt"/>
              <a:cs typeface="+mj-lt"/>
            </a:rPr>
            <a:t>売上（収入）金額（①）のうち補助事業分</a:t>
          </a:r>
        </a:p>
        <a:p>
          <a:pPr algn="l">
            <a:buNone/>
          </a:pPr>
          <a:endParaRPr/>
        </a:p>
        <a:p>
          <a:pPr algn="l">
            <a:buNone/>
          </a:pPr>
          <a:r>
            <a:rPr sz="1600" b="0">
              <a:solidFill>
                <a:sysClr val="windowText" lastClr="000000"/>
              </a:solidFill>
              <a:latin typeface="+mj-lt"/>
              <a:ea typeface="+mj-lt"/>
              <a:cs typeface="+mj-lt"/>
            </a:rPr>
            <a:t>売上原価 ｜ </a:t>
          </a:r>
          <a:r>
            <a:rPr sz="1600" b="1">
              <a:solidFill>
                <a:schemeClr val="accent1"/>
              </a:solidFill>
              <a:latin typeface="+mj-lt"/>
              <a:ea typeface="+mj-lt"/>
              <a:cs typeface="+mj-lt"/>
            </a:rPr>
            <a:t>★差引原価（⑥）</a:t>
          </a:r>
        </a:p>
        <a:p>
          <a:pPr algn="l">
            <a:buNone/>
          </a:pPr>
          <a:r>
            <a:rPr sz="1600" b="0">
              <a:solidFill>
                <a:sysClr val="windowText" lastClr="000000"/>
              </a:solidFill>
              <a:latin typeface="+mj-lt"/>
              <a:ea typeface="+mj-lt"/>
              <a:cs typeface="+mj-lt"/>
            </a:rPr>
            <a:t>　 うち 労務費 ｜ </a:t>
          </a:r>
          <a:r>
            <a:rPr sz="1600" b="1">
              <a:solidFill>
                <a:schemeClr val="accent1"/>
              </a:solidFill>
              <a:latin typeface="+mj-lt"/>
              <a:ea typeface="+mj-lt"/>
              <a:cs typeface="+mj-lt"/>
            </a:rPr>
            <a:t>ー</a:t>
          </a:r>
        </a:p>
        <a:p>
          <a:pPr algn="l">
            <a:buNone/>
          </a:pPr>
          <a:r>
            <a:rPr sz="1600" b="0">
              <a:solidFill>
                <a:sysClr val="windowText" lastClr="000000"/>
              </a:solidFill>
              <a:latin typeface="+mj-lt"/>
              <a:ea typeface="+mj-lt"/>
              <a:cs typeface="+mj-lt"/>
            </a:rPr>
            <a:t>　 うち 減価償却費 ｜ </a:t>
          </a:r>
          <a:r>
            <a:rPr sz="1600" b="1">
              <a:solidFill>
                <a:schemeClr val="accent1"/>
              </a:solidFill>
              <a:latin typeface="+mj-lt"/>
              <a:ea typeface="+mj-lt"/>
              <a:cs typeface="+mj-lt"/>
            </a:rPr>
            <a:t>★仕入金額（③）のうち減価償却費算入分</a:t>
          </a:r>
        </a:p>
        <a:p>
          <a:pPr algn="l">
            <a:buNone/>
          </a:pPr>
          <a:r>
            <a:rPr sz="1600" b="0">
              <a:solidFill>
                <a:sysClr val="windowText" lastClr="000000"/>
              </a:solidFill>
              <a:latin typeface="+mj-lt"/>
              <a:ea typeface="+mj-lt"/>
              <a:cs typeface="+mj-lt"/>
            </a:rPr>
            <a:t>　 既存事業の売上原価 ｜ </a:t>
          </a:r>
          <a:r>
            <a:rPr sz="1600" b="1">
              <a:solidFill>
                <a:schemeClr val="accent1"/>
              </a:solidFill>
              <a:latin typeface="+mj-lt"/>
              <a:ea typeface="+mj-lt"/>
              <a:cs typeface="+mj-lt"/>
            </a:rPr>
            <a:t>差引原価（⑥）のうち既存事業分</a:t>
          </a:r>
        </a:p>
        <a:p>
          <a:pPr algn="l">
            <a:buNone/>
          </a:pPr>
          <a:r>
            <a:rPr sz="1600" b="0">
              <a:solidFill>
                <a:sysClr val="windowText" lastClr="000000"/>
              </a:solidFill>
              <a:latin typeface="+mj-lt"/>
              <a:ea typeface="+mj-lt"/>
              <a:cs typeface="+mj-lt"/>
            </a:rPr>
            <a:t>　 　 うち 既存事業の減価償却費 ｜ </a:t>
          </a:r>
          <a:r>
            <a:rPr sz="1600" b="1">
              <a:solidFill>
                <a:schemeClr val="accent1"/>
              </a:solidFill>
              <a:latin typeface="+mj-lt"/>
              <a:ea typeface="+mj-lt"/>
              <a:cs typeface="+mj-lt"/>
            </a:rPr>
            <a:t>仕入金額（③）の既存事業・減価償却費算入分</a:t>
          </a:r>
        </a:p>
        <a:p>
          <a:pPr algn="l">
            <a:buNone/>
          </a:pPr>
          <a:r>
            <a:rPr sz="1600" b="0">
              <a:solidFill>
                <a:sysClr val="windowText" lastClr="000000"/>
              </a:solidFill>
              <a:latin typeface="+mj-lt"/>
              <a:ea typeface="+mj-lt"/>
              <a:cs typeface="+mj-lt"/>
            </a:rPr>
            <a:t>　 補助事業の売上原価 ｜ </a:t>
          </a:r>
          <a:r>
            <a:rPr sz="1600" b="1">
              <a:solidFill>
                <a:schemeClr val="accent1"/>
              </a:solidFill>
              <a:latin typeface="+mj-lt"/>
              <a:ea typeface="+mj-lt"/>
              <a:cs typeface="+mj-lt"/>
            </a:rPr>
            <a:t>差引原価（⑥）のうち補助事業分</a:t>
          </a:r>
        </a:p>
        <a:p>
          <a:pPr algn="l">
            <a:buNone/>
          </a:pPr>
          <a:r>
            <a:rPr sz="1600" b="0">
              <a:solidFill>
                <a:sysClr val="windowText" lastClr="000000"/>
              </a:solidFill>
              <a:latin typeface="+mj-lt"/>
              <a:ea typeface="+mj-lt"/>
              <a:cs typeface="+mj-lt"/>
            </a:rPr>
            <a:t>　 　 うち 補助事業の減価償却費 ｜ </a:t>
          </a:r>
          <a:r>
            <a:rPr sz="1600" b="1">
              <a:solidFill>
                <a:schemeClr val="accent1"/>
              </a:solidFill>
              <a:latin typeface="+mj-lt"/>
              <a:ea typeface="+mj-lt"/>
              <a:cs typeface="+mj-lt"/>
            </a:rPr>
            <a:t>仕入金額（③）の補助事業・減価償却費算入分</a:t>
          </a:r>
        </a:p>
        <a:p>
          <a:pPr algn="l">
            <a:buNone/>
          </a:pPr>
          <a:endParaRPr/>
        </a:p>
        <a:p>
          <a:pPr algn="l">
            <a:buNone/>
          </a:pPr>
          <a:r>
            <a:rPr sz="1600" b="0">
              <a:solidFill>
                <a:sysClr val="windowText" lastClr="000000"/>
              </a:solidFill>
              <a:latin typeface="+mj-lt"/>
              <a:ea typeface="+mj-lt"/>
              <a:cs typeface="+mj-lt"/>
            </a:rPr>
            <a:t>売上総利益 (売上高 - 売上原価)  ｜ </a:t>
          </a:r>
          <a:r>
            <a:rPr sz="1600" b="1">
              <a:solidFill>
                <a:schemeClr val="accent1"/>
              </a:solidFill>
              <a:latin typeface="+mj-lt"/>
              <a:ea typeface="+mj-lt"/>
              <a:cs typeface="+mj-lt"/>
            </a:rPr>
            <a:t>★差引金額（⑦）</a:t>
          </a:r>
        </a:p>
        <a:p>
          <a:pPr algn="l">
            <a:buNone/>
          </a:pPr>
          <a:r>
            <a:rPr sz="1600" b="0">
              <a:solidFill>
                <a:sysClr val="windowText" lastClr="000000"/>
              </a:solidFill>
              <a:latin typeface="+mj-lt"/>
              <a:ea typeface="+mj-lt"/>
              <a:cs typeface="+mj-lt"/>
            </a:rPr>
            <a:t>　 うち 補助事業の売上総利益 ｜</a:t>
          </a:r>
          <a:r>
            <a:rPr sz="1600" b="1">
              <a:solidFill>
                <a:schemeClr val="accent1"/>
              </a:solidFill>
              <a:latin typeface="+mj-lt"/>
              <a:ea typeface="+mj-lt"/>
              <a:cs typeface="+mj-lt"/>
            </a:rPr>
            <a:t>★</a:t>
          </a:r>
          <a:r>
            <a:rPr sz="1600" b="0">
              <a:solidFill>
                <a:sysClr val="windowText" lastClr="000000"/>
              </a:solidFill>
              <a:latin typeface="+mj-lt"/>
              <a:ea typeface="+mj-lt"/>
              <a:cs typeface="+mj-lt"/>
            </a:rPr>
            <a:t> </a:t>
          </a:r>
          <a:r>
            <a:rPr sz="1600" b="1">
              <a:solidFill>
                <a:schemeClr val="accent1"/>
              </a:solidFill>
              <a:latin typeface="+mj-lt"/>
              <a:ea typeface="+mj-lt"/>
              <a:cs typeface="+mj-lt"/>
            </a:rPr>
            <a:t>差引金額（⑦）のうち補助事業分</a:t>
          </a:r>
        </a:p>
        <a:p>
          <a:pPr algn="l">
            <a:buNone/>
          </a:pPr>
          <a:endParaRPr/>
        </a:p>
        <a:p>
          <a:pPr algn="l">
            <a:buNone/>
          </a:pPr>
          <a:r>
            <a:rPr sz="1600" b="0">
              <a:solidFill>
                <a:sysClr val="windowText" lastClr="000000"/>
              </a:solidFill>
              <a:latin typeface="+mj-lt"/>
              <a:ea typeface="+mj-lt"/>
              <a:cs typeface="+mj-lt"/>
            </a:rPr>
            <a:t>販売費及び一般管理費 ｜ </a:t>
          </a:r>
          <a:r>
            <a:rPr sz="1600" b="1">
              <a:solidFill>
                <a:schemeClr val="accent1"/>
              </a:solidFill>
              <a:latin typeface="+mj-lt"/>
              <a:ea typeface="+mj-lt"/>
              <a:cs typeface="+mj-lt"/>
            </a:rPr>
            <a:t>★計（㉜）⁻ 利子割引料（㉒）＋専従者給与（㊳）＋貸倒引当金繰入（㉞）</a:t>
          </a:r>
          <a:r>
            <a:rPr sz="1600" b="1">
              <a:solidFill>
                <a:sysClr val="windowText" lastClr="000000"/>
              </a:solidFill>
              <a:latin typeface="+mj-lt"/>
              <a:ea typeface="+mj-lt"/>
              <a:cs typeface="+mj-lt"/>
            </a:rPr>
            <a:t>*2</a:t>
          </a:r>
        </a:p>
        <a:p>
          <a:pPr algn="l">
            <a:buNone/>
          </a:pPr>
          <a:r>
            <a:rPr sz="1600" b="0">
              <a:solidFill>
                <a:sysClr val="windowText" lastClr="000000"/>
              </a:solidFill>
              <a:latin typeface="+mj-lt"/>
              <a:ea typeface="+mj-lt"/>
              <a:cs typeface="+mj-lt"/>
            </a:rPr>
            <a:t>　 うち 人件費 ｜ </a:t>
          </a:r>
          <a:r>
            <a:rPr sz="1600" b="1">
              <a:solidFill>
                <a:schemeClr val="accent1"/>
              </a:solidFill>
              <a:latin typeface="+mj-lt"/>
              <a:ea typeface="+mj-lt"/>
              <a:cs typeface="+mj-lt"/>
            </a:rPr>
            <a:t>福利厚生費（⑲）＋給料賃金（⑳）＋専従者給与（㊳）</a:t>
          </a:r>
        </a:p>
        <a:p>
          <a:pPr algn="l">
            <a:buNone/>
          </a:pPr>
          <a:r>
            <a:rPr sz="1600" b="0">
              <a:solidFill>
                <a:sysClr val="windowText" lastClr="000000"/>
              </a:solidFill>
              <a:latin typeface="+mj-lt"/>
              <a:ea typeface="+mj-lt"/>
              <a:cs typeface="+mj-lt"/>
            </a:rPr>
            <a:t>　 うち 減価償却費 </a:t>
          </a:r>
          <a:r>
            <a:rPr sz="1600" b="1">
              <a:solidFill>
                <a:schemeClr val="accent1"/>
              </a:solidFill>
              <a:latin typeface="+mj-lt"/>
              <a:ea typeface="+mj-lt"/>
              <a:cs typeface="+mj-lt"/>
            </a:rPr>
            <a:t>｜ ★減価償却費（⑱）</a:t>
          </a:r>
        </a:p>
        <a:p>
          <a:pPr algn="l">
            <a:buNone/>
          </a:pPr>
          <a:r>
            <a:rPr sz="1600" b="0">
              <a:solidFill>
                <a:sysClr val="windowText" lastClr="000000"/>
              </a:solidFill>
              <a:latin typeface="+mj-lt"/>
              <a:ea typeface="+mj-lt"/>
              <a:cs typeface="+mj-lt"/>
            </a:rPr>
            <a:t>　 うち 研究開発費 ｜ </a:t>
          </a:r>
          <a:r>
            <a:rPr sz="1600" b="1">
              <a:solidFill>
                <a:schemeClr val="accent1"/>
              </a:solidFill>
              <a:latin typeface="+mj-lt"/>
              <a:ea typeface="+mj-lt"/>
              <a:cs typeface="+mj-lt"/>
            </a:rPr>
            <a:t>ー</a:t>
          </a:r>
        </a:p>
        <a:p>
          <a:pPr algn="l">
            <a:buNone/>
          </a:pPr>
          <a:r>
            <a:rPr sz="1600" b="0">
              <a:solidFill>
                <a:sysClr val="windowText" lastClr="000000"/>
              </a:solidFill>
              <a:latin typeface="+mj-lt"/>
              <a:ea typeface="+mj-lt"/>
              <a:cs typeface="+mj-lt"/>
            </a:rPr>
            <a:t>　 うち 能力開発費 ｜ </a:t>
          </a:r>
          <a:r>
            <a:rPr sz="1600" b="1">
              <a:solidFill>
                <a:schemeClr val="accent1"/>
              </a:solidFill>
              <a:latin typeface="+mj-lt"/>
              <a:ea typeface="+mj-lt"/>
              <a:cs typeface="+mj-lt"/>
            </a:rPr>
            <a:t>ー</a:t>
          </a:r>
        </a:p>
        <a:p>
          <a:pPr marL="0" indent="0" algn="l">
            <a:lnSpc>
              <a:spcPct val="100000"/>
            </a:lnSpc>
            <a:buNone/>
          </a:pPr>
          <a:r>
            <a:rPr sz="1600" b="0">
              <a:solidFill>
                <a:sysClr val="windowText" lastClr="000000"/>
              </a:solidFill>
              <a:latin typeface="+mj-lt"/>
              <a:ea typeface="+mj-lt"/>
              <a:cs typeface="+mj-lt"/>
            </a:rPr>
            <a:t>　 既存事業の販売費及び一般管理費 ｜ </a:t>
          </a:r>
          <a:r>
            <a:rPr sz="1600" b="1">
              <a:solidFill>
                <a:schemeClr val="accent1"/>
              </a:solidFill>
              <a:latin typeface="+mj-lt"/>
              <a:ea typeface="+mj-lt"/>
              <a:cs typeface="+mj-lt"/>
            </a:rPr>
            <a:t>上記販売費及び一般管理費のうち既存事業分</a:t>
          </a:r>
        </a:p>
        <a:p>
          <a:pPr algn="l">
            <a:buNone/>
          </a:pPr>
          <a:r>
            <a:rPr sz="1600" b="0">
              <a:solidFill>
                <a:sysClr val="windowText" lastClr="000000"/>
              </a:solidFill>
              <a:latin typeface="+mj-lt"/>
              <a:ea typeface="+mj-lt"/>
              <a:cs typeface="+mj-lt"/>
            </a:rPr>
            <a:t>　 　 うち 既存事業の減価償却費 ｜ </a:t>
          </a:r>
          <a:r>
            <a:rPr sz="1600" b="1">
              <a:solidFill>
                <a:schemeClr val="accent1"/>
              </a:solidFill>
              <a:latin typeface="+mj-lt"/>
              <a:ea typeface="+mj-lt"/>
              <a:cs typeface="+mj-lt"/>
            </a:rPr>
            <a:t>減価償却費（⑱）のうち既存事業分</a:t>
          </a:r>
        </a:p>
        <a:p>
          <a:pPr algn="l">
            <a:buNone/>
          </a:pPr>
          <a:r>
            <a:rPr sz="1600" b="0">
              <a:solidFill>
                <a:sysClr val="windowText" lastClr="000000"/>
              </a:solidFill>
              <a:latin typeface="+mj-lt"/>
              <a:ea typeface="+mj-lt"/>
              <a:cs typeface="+mj-lt"/>
            </a:rPr>
            <a:t>　 補助事業の販売費及び一般管理費 ｜ </a:t>
          </a:r>
          <a:r>
            <a:rPr sz="1600" b="1">
              <a:solidFill>
                <a:schemeClr val="accent1"/>
              </a:solidFill>
              <a:latin typeface="+mj-lt"/>
              <a:ea typeface="+mj-lt"/>
              <a:cs typeface="+mj-lt"/>
            </a:rPr>
            <a:t>上記販売費及び一般管理費のうち補助事業分</a:t>
          </a:r>
        </a:p>
        <a:p>
          <a:pPr algn="l">
            <a:buNone/>
          </a:pPr>
          <a:r>
            <a:rPr sz="1600" b="0">
              <a:solidFill>
                <a:sysClr val="windowText" lastClr="000000"/>
              </a:solidFill>
              <a:latin typeface="+mj-lt"/>
              <a:ea typeface="+mj-lt"/>
              <a:cs typeface="+mj-lt"/>
            </a:rPr>
            <a:t>　 　 うち 補助事業の減価償却費 ｜ </a:t>
          </a:r>
          <a:r>
            <a:rPr sz="1600" b="1">
              <a:solidFill>
                <a:schemeClr val="accent1"/>
              </a:solidFill>
              <a:latin typeface="+mj-lt"/>
              <a:ea typeface="+mj-lt"/>
              <a:cs typeface="+mj-lt"/>
            </a:rPr>
            <a:t>減価償却費（⑱）のうち補助事業分</a:t>
          </a:r>
        </a:p>
        <a:p>
          <a:pPr algn="l">
            <a:buNone/>
          </a:pPr>
          <a:endParaRPr/>
        </a:p>
        <a:p>
          <a:pPr algn="l">
            <a:buNone/>
          </a:pPr>
          <a:r>
            <a:rPr sz="1600" b="0">
              <a:solidFill>
                <a:sysClr val="windowText" lastClr="000000"/>
              </a:solidFill>
              <a:latin typeface="+mj-lt"/>
              <a:ea typeface="+mj-lt"/>
              <a:cs typeface="+mj-lt"/>
            </a:rPr>
            <a:t>営業利益 (売上総利益 - 販売費及び一般管理費) ｜ </a:t>
          </a:r>
          <a:r>
            <a:rPr sz="1600" b="1">
              <a:solidFill>
                <a:schemeClr val="accent1"/>
              </a:solidFill>
              <a:latin typeface="+mj-lt"/>
              <a:ea typeface="+mj-lt"/>
              <a:cs typeface="+mj-lt"/>
            </a:rPr>
            <a:t>★</a:t>
          </a:r>
        </a:p>
        <a:p>
          <a:pPr algn="l">
            <a:buNone/>
          </a:pPr>
          <a:r>
            <a:rPr sz="1600" b="0">
              <a:solidFill>
                <a:sysClr val="windowText" lastClr="000000"/>
              </a:solidFill>
              <a:latin typeface="+mj-lt"/>
              <a:ea typeface="+mj-lt"/>
              <a:cs typeface="+mj-lt"/>
            </a:rPr>
            <a:t>　 既存事業の営業利益 ｜ </a:t>
          </a:r>
          <a:r>
            <a:rPr sz="1600" b="1">
              <a:solidFill>
                <a:schemeClr val="accent1"/>
              </a:solidFill>
              <a:latin typeface="+mj-lt"/>
              <a:ea typeface="+mj-lt"/>
              <a:cs typeface="+mj-lt"/>
            </a:rPr>
            <a:t>★上記のうち既存事業分</a:t>
          </a:r>
        </a:p>
        <a:p>
          <a:pPr algn="l">
            <a:buNone/>
          </a:pPr>
          <a:r>
            <a:rPr sz="1600" b="0">
              <a:solidFill>
                <a:sysClr val="windowText" lastClr="000000"/>
              </a:solidFill>
              <a:latin typeface="+mj-lt"/>
              <a:ea typeface="+mj-lt"/>
              <a:cs typeface="+mj-lt"/>
            </a:rPr>
            <a:t>　 補助事業の営業利益 ｜</a:t>
          </a:r>
          <a:r>
            <a:rPr sz="1600" b="1">
              <a:solidFill>
                <a:schemeClr val="accent1"/>
              </a:solidFill>
              <a:latin typeface="+mj-lt"/>
              <a:ea typeface="+mj-lt"/>
              <a:cs typeface="+mj-lt"/>
            </a:rPr>
            <a:t> ★上記のうち補助事業分</a:t>
          </a:r>
        </a:p>
        <a:p>
          <a:pPr algn="l">
            <a:buNone/>
          </a:pPr>
          <a:r>
            <a:rPr sz="1600" b="0">
              <a:solidFill>
                <a:sysClr val="windowText" lastClr="000000"/>
              </a:solidFill>
              <a:latin typeface="+mj-lt"/>
              <a:ea typeface="+mj-lt"/>
              <a:cs typeface="+mj-lt"/>
            </a:rPr>
            <a:t>営業外収益 ｜ </a:t>
          </a:r>
          <a:r>
            <a:rPr sz="1600" b="1">
              <a:solidFill>
                <a:schemeClr val="accent1"/>
              </a:solidFill>
              <a:latin typeface="+mj-lt"/>
              <a:ea typeface="+mj-lt"/>
              <a:cs typeface="+mj-lt"/>
            </a:rPr>
            <a:t>貸倒引当金繰戻（㊴）　</a:t>
          </a:r>
          <a:r>
            <a:rPr sz="1600" b="1">
              <a:solidFill>
                <a:sysClr val="windowText" lastClr="000000"/>
              </a:solidFill>
              <a:latin typeface="+mj-lt"/>
              <a:ea typeface="+mj-lt"/>
              <a:cs typeface="+mj-lt"/>
            </a:rPr>
            <a:t>*1 </a:t>
          </a:r>
        </a:p>
        <a:p>
          <a:pPr algn="l">
            <a:buNone/>
          </a:pPr>
          <a:r>
            <a:rPr sz="1600" b="0">
              <a:solidFill>
                <a:sysClr val="windowText" lastClr="000000"/>
              </a:solidFill>
              <a:latin typeface="+mj-lt"/>
              <a:ea typeface="+mj-lt"/>
              <a:cs typeface="+mj-lt"/>
            </a:rPr>
            <a:t>営業外費用 ｜ </a:t>
          </a:r>
          <a:r>
            <a:rPr sz="1600" b="1">
              <a:solidFill>
                <a:schemeClr val="accent1"/>
              </a:solidFill>
              <a:latin typeface="+mj-lt"/>
              <a:ea typeface="+mj-lt"/>
              <a:cs typeface="+mj-lt"/>
            </a:rPr>
            <a:t>利子割引料（㉒）＋貸倒引当金繰入（㉞）</a:t>
          </a:r>
          <a:r>
            <a:rPr sz="1600" b="1">
              <a:solidFill>
                <a:sysClr val="windowText" lastClr="000000"/>
              </a:solidFill>
              <a:latin typeface="+mj-lt"/>
              <a:ea typeface="+mj-lt"/>
              <a:cs typeface="+mj-lt"/>
            </a:rPr>
            <a:t>*2</a:t>
          </a:r>
        </a:p>
        <a:p>
          <a:pPr algn="l">
            <a:buNone/>
          </a:pPr>
          <a:r>
            <a:rPr sz="1600" b="0">
              <a:solidFill>
                <a:sysClr val="windowText" lastClr="000000"/>
              </a:solidFill>
              <a:latin typeface="+mj-lt"/>
              <a:ea typeface="+mj-lt"/>
              <a:cs typeface="+mj-lt"/>
            </a:rPr>
            <a:t>経常利益 (営業利益 + 営業外収益 - 営業外費用) ｜</a:t>
          </a:r>
          <a:r>
            <a:rPr sz="1600" b="1">
              <a:solidFill>
                <a:schemeClr val="accent1"/>
              </a:solidFill>
              <a:latin typeface="+mj-lt"/>
              <a:ea typeface="+mj-lt"/>
              <a:cs typeface="+mj-lt"/>
            </a:rPr>
            <a:t> ★</a:t>
          </a:r>
        </a:p>
        <a:p>
          <a:pPr algn="l">
            <a:buNone/>
          </a:pPr>
          <a:r>
            <a:rPr sz="1600" b="0">
              <a:solidFill>
                <a:sysClr val="windowText" lastClr="000000"/>
              </a:solidFill>
              <a:latin typeface="+mj-lt"/>
              <a:ea typeface="+mj-lt"/>
              <a:cs typeface="+mj-lt"/>
            </a:rPr>
            <a:t>特別利益 ｜ </a:t>
          </a:r>
          <a:r>
            <a:rPr sz="1600" b="1">
              <a:solidFill>
                <a:schemeClr val="accent1"/>
              </a:solidFill>
              <a:latin typeface="+mj-lt"/>
              <a:ea typeface="+mj-lt"/>
              <a:cs typeface="+mj-lt"/>
            </a:rPr>
            <a:t>ー</a:t>
          </a:r>
        </a:p>
        <a:p>
          <a:pPr algn="l">
            <a:buNone/>
          </a:pPr>
          <a:r>
            <a:rPr sz="1600" b="0">
              <a:solidFill>
                <a:sysClr val="windowText" lastClr="000000"/>
              </a:solidFill>
              <a:latin typeface="+mj-lt"/>
              <a:ea typeface="+mj-lt"/>
              <a:cs typeface="+mj-lt"/>
            </a:rPr>
            <a:t>特別損失 ｜ </a:t>
          </a:r>
          <a:r>
            <a:rPr sz="1600" b="1">
              <a:solidFill>
                <a:schemeClr val="accent1"/>
              </a:solidFill>
              <a:latin typeface="+mj-lt"/>
              <a:ea typeface="+mj-lt"/>
              <a:cs typeface="+mj-lt"/>
            </a:rPr>
            <a:t>ー</a:t>
          </a:r>
        </a:p>
        <a:p>
          <a:pPr algn="l">
            <a:buNone/>
          </a:pPr>
          <a:r>
            <a:rPr sz="1600" b="0">
              <a:solidFill>
                <a:sysClr val="windowText" lastClr="000000"/>
              </a:solidFill>
              <a:latin typeface="+mj-lt"/>
              <a:ea typeface="+mj-lt"/>
              <a:cs typeface="+mj-lt"/>
            </a:rPr>
            <a:t>税引前当期純利益 (経常利益 + 特別利益 - 特別損失)  ｜ </a:t>
          </a:r>
          <a:r>
            <a:rPr sz="1600" b="1">
              <a:solidFill>
                <a:schemeClr val="accent1"/>
              </a:solidFill>
              <a:latin typeface="+mj-lt"/>
              <a:ea typeface="+mj-lt"/>
              <a:cs typeface="+mj-lt"/>
            </a:rPr>
            <a:t>青色申告特別控除前の所得金額（㊸）</a:t>
          </a:r>
        </a:p>
        <a:p>
          <a:pPr algn="l">
            <a:buNone/>
          </a:pPr>
          <a:r>
            <a:rPr sz="1600" b="0">
              <a:solidFill>
                <a:sysClr val="windowText" lastClr="000000"/>
              </a:solidFill>
              <a:latin typeface="+mj-lt"/>
              <a:ea typeface="+mj-lt"/>
              <a:cs typeface="+mj-lt"/>
            </a:rPr>
            <a:t>法人税、事業税等 ｜ </a:t>
          </a:r>
          <a:r>
            <a:rPr sz="1600" b="1">
              <a:solidFill>
                <a:schemeClr val="accent1"/>
              </a:solidFill>
              <a:latin typeface="+mj-lt"/>
              <a:ea typeface="+mj-lt"/>
              <a:cs typeface="+mj-lt"/>
            </a:rPr>
            <a:t>青色申告特別控除額（㊹）</a:t>
          </a:r>
        </a:p>
        <a:p>
          <a:pPr algn="l">
            <a:buNone/>
          </a:pPr>
          <a:r>
            <a:rPr sz="1600" b="0">
              <a:solidFill>
                <a:sysClr val="windowText" lastClr="000000"/>
              </a:solidFill>
              <a:latin typeface="+mj-lt"/>
              <a:ea typeface="+mj-lt"/>
              <a:cs typeface="+mj-lt"/>
            </a:rPr>
            <a:t>当期純利益 (税引前当期純利益 - 法人税、事業税等) ｜ </a:t>
          </a:r>
          <a:r>
            <a:rPr sz="1600" b="1">
              <a:solidFill>
                <a:schemeClr val="accent1"/>
              </a:solidFill>
              <a:latin typeface="+mj-lt"/>
              <a:ea typeface="+mj-lt"/>
              <a:cs typeface="+mj-lt"/>
            </a:rPr>
            <a:t>所得金額（㊺）</a:t>
          </a:r>
        </a:p>
        <a:p>
          <a:pPr algn="l">
            <a:buNone/>
          </a:pPr>
          <a:endParaRPr/>
        </a:p>
        <a:p>
          <a:pPr algn="l">
            <a:buNone/>
          </a:pPr>
          <a:r>
            <a:rPr sz="1600" b="0">
              <a:solidFill>
                <a:sysClr val="windowText" lastClr="000000"/>
              </a:solidFill>
              <a:latin typeface="+mj-lt"/>
              <a:ea typeface="+mj-lt"/>
              <a:cs typeface="+mj-lt"/>
            </a:rPr>
            <a:t>*1：繰戻が生じた場合</a:t>
          </a:r>
        </a:p>
        <a:p>
          <a:pPr algn="l">
            <a:buNone/>
          </a:pPr>
          <a:r>
            <a:rPr sz="1600" b="0">
              <a:solidFill>
                <a:sysClr val="windowText" lastClr="000000"/>
              </a:solidFill>
              <a:latin typeface="+mj-lt"/>
              <a:ea typeface="+mj-lt"/>
              <a:cs typeface="+mj-lt"/>
            </a:rPr>
            <a:t>*2：貸倒引当金繰入（㉞）を販管費または営業外費用のどちらに計上するかは、自社の経理処理の実態に合わせて入力してください。</a:t>
          </a:r>
        </a:p>
        <a:p>
          <a:pPr algn="l">
            <a:buNone/>
          </a:pPr>
          <a:endParaRPr/>
        </a:p>
      </xdr:txBody>
    </xdr:sp>
    <xdr:clientData/>
  </xdr:twoCellAnchor>
  <xdr:twoCellAnchor editAs="oneCell">
    <xdr:from>
      <xdr:col>11</xdr:col>
      <xdr:colOff>51955</xdr:colOff>
      <xdr:row>5</xdr:row>
      <xdr:rowOff>103910</xdr:rowOff>
    </xdr:from>
    <xdr:to>
      <xdr:col>12</xdr:col>
      <xdr:colOff>1679863</xdr:colOff>
      <xdr:row>7</xdr:row>
      <xdr:rowOff>429492</xdr:rowOff>
    </xdr:to>
    <xdr:sp macro="" textlink="">
      <xdr:nvSpPr>
        <xdr:cNvPr id="46" name="四角形: 角を丸くする 21">
          <a:extLst>
            <a:ext uri="{FF2B5EF4-FFF2-40B4-BE49-F238E27FC236}">
              <a16:creationId xmlns:a16="http://schemas.microsoft.com/office/drawing/2014/main" id="{00000000-0008-0000-0400-00002E000000}"/>
            </a:ext>
          </a:extLst>
        </xdr:cNvPr>
        <xdr:cNvSpPr>
          <a:spLocks noGrp="1"/>
        </xdr:cNvSpPr>
      </xdr:nvSpPr>
      <xdr:spPr>
        <a:xfrm>
          <a:off x="21273135" y="2675255"/>
          <a:ext cx="3542665" cy="1506855"/>
        </a:xfrm>
        <a:prstGeom prst="roundRect">
          <a:avLst/>
        </a:prstGeom>
        <a:solidFill>
          <a:schemeClr val="bg1"/>
        </a:solidFill>
        <a:ln w="76200">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lIns="180000" tIns="180000" rIns="180000" bIns="180000" anchor="ctr"/>
        <a:lstStyle/>
        <a:p>
          <a:pPr marL="0" indent="0" algn="l">
            <a:buNone/>
          </a:pPr>
          <a:r>
            <a:rPr sz="1800" b="1">
              <a:solidFill>
                <a:schemeClr val="tx1"/>
              </a:solidFill>
              <a:latin typeface="+mn-lt"/>
              <a:ea typeface="+mn-lt"/>
              <a:cs typeface="+mn-lt"/>
            </a:rPr>
            <a:t>＜凡例＞</a:t>
          </a:r>
        </a:p>
        <a:p>
          <a:pPr marL="0" indent="0" algn="l">
            <a:buNone/>
          </a:pPr>
          <a:r>
            <a:rPr sz="1800" b="1">
              <a:solidFill>
                <a:schemeClr val="tx1"/>
              </a:solidFill>
              <a:latin typeface="+mn-lt"/>
              <a:ea typeface="+mn-lt"/>
              <a:cs typeface="+mn-lt"/>
            </a:rPr>
            <a:t>★：自動計算項目</a:t>
          </a:r>
        </a:p>
        <a:p>
          <a:pPr marL="0" indent="0" algn="l">
            <a:buNone/>
          </a:pPr>
          <a:r>
            <a:rPr sz="1800" b="1">
              <a:solidFill>
                <a:schemeClr val="tx1"/>
              </a:solidFill>
              <a:latin typeface="+mn-lt"/>
              <a:ea typeface="+mn-lt"/>
              <a:cs typeface="+mn-lt"/>
            </a:rPr>
            <a:t>ー：該当するマッピング項目なし</a:t>
          </a:r>
        </a:p>
      </xdr:txBody>
    </xdr:sp>
    <xdr:clientData/>
  </xdr:twoCellAnchor>
</xdr:wsDr>
</file>

<file path=xl/theme/theme1.xml><?xml version="1.0" encoding="utf-8"?>
<a:theme xmlns:a="http://schemas.openxmlformats.org/drawingml/2006/main" name="Office Theme">
  <a:themeElements>
    <a:clrScheme name="新事業・ものづくり補助金_2">
      <a:dk1>
        <a:srgbClr val="262626"/>
      </a:dk1>
      <a:lt1>
        <a:srgbClr val="FFFFFF"/>
      </a:lt1>
      <a:dk2>
        <a:srgbClr val="404040"/>
      </a:dk2>
      <a:lt2>
        <a:srgbClr val="F2F2F2"/>
      </a:lt2>
      <a:accent1>
        <a:srgbClr val="1E02AC"/>
      </a:accent1>
      <a:accent2>
        <a:srgbClr val="0050B0"/>
      </a:accent2>
      <a:accent3>
        <a:srgbClr val="15828C"/>
      </a:accent3>
      <a:accent4>
        <a:srgbClr val="6B4FD1"/>
      </a:accent4>
      <a:accent5>
        <a:srgbClr val="DF227D"/>
      </a:accent5>
      <a:accent6>
        <a:srgbClr val="F06CA8"/>
      </a:accent6>
      <a:hlink>
        <a:srgbClr val="0070C0"/>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新事業・ものづくり補助金_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e-stat.go.jp/surveyitems/items/386010197" TargetMode="External"/><Relationship Id="rId2" Type="http://schemas.openxmlformats.org/officeDocument/2006/relationships/hyperlink" Target="https://www.e-stat.go.jp/surveyitems/definitions/42841" TargetMode="External"/><Relationship Id="rId1" Type="http://schemas.openxmlformats.org/officeDocument/2006/relationships/hyperlink" Target="https://www.e-stat.go.jp/surveyitems/items/386030127" TargetMode="External"/><Relationship Id="rId4" Type="http://schemas.openxmlformats.org/officeDocument/2006/relationships/hyperlink" Target="https://www.e-stat.go.jp/surveyitems/items/38603024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e-stat.go.jp/surveyitems/items/386010197" TargetMode="External"/><Relationship Id="rId2" Type="http://schemas.openxmlformats.org/officeDocument/2006/relationships/hyperlink" Target="https://www.e-stat.go.jp/surveyitems/definitions/42841" TargetMode="External"/><Relationship Id="rId1" Type="http://schemas.openxmlformats.org/officeDocument/2006/relationships/hyperlink" Target="https://www.e-stat.go.jp/surveyitems/items/386030127" TargetMode="External"/><Relationship Id="rId5" Type="http://schemas.openxmlformats.org/officeDocument/2006/relationships/drawing" Target="../drawings/drawing3.xml"/><Relationship Id="rId4" Type="http://schemas.openxmlformats.org/officeDocument/2006/relationships/hyperlink" Target="https://www.e-stat.go.jp/surveyitems/items/3860302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J268"/>
  <sheetViews>
    <sheetView showGridLines="0" zoomScale="85" zoomScaleNormal="85" workbookViewId="0"/>
  </sheetViews>
  <sheetFormatPr defaultColWidth="3.2109375" defaultRowHeight="15" x14ac:dyDescent="0.35"/>
  <cols>
    <col min="1" max="2" width="3.2109375" style="303"/>
    <col min="3" max="3" width="3.2109375" style="304"/>
    <col min="4" max="7" width="3.2109375" style="303"/>
    <col min="8" max="8" width="3.2109375" style="303" customWidth="1"/>
    <col min="9" max="9" width="3.2109375" style="303"/>
    <col min="10" max="10" width="3.2109375" style="303" customWidth="1"/>
    <col min="11" max="14" width="3.2109375" style="303"/>
    <col min="15" max="15" width="3.2109375" style="303" customWidth="1"/>
    <col min="16" max="17" width="3.2109375" style="303"/>
    <col min="18" max="18" width="3.2109375" style="303" customWidth="1"/>
    <col min="19" max="16384" width="3.2109375" style="303"/>
  </cols>
  <sheetData>
    <row r="2" spans="2:36" x14ac:dyDescent="0.35">
      <c r="B2" s="305"/>
      <c r="C2" s="306"/>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37" t="s">
        <v>0</v>
      </c>
      <c r="AI2" s="338" t="s">
        <v>1</v>
      </c>
      <c r="AJ2" s="305"/>
    </row>
    <row r="3" spans="2:36" ht="19.5" x14ac:dyDescent="0.35">
      <c r="B3" s="305"/>
      <c r="C3" s="307" t="s">
        <v>2</v>
      </c>
      <c r="D3" s="308"/>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5"/>
    </row>
    <row r="4" spans="2:36" x14ac:dyDescent="0.35">
      <c r="B4" s="305"/>
      <c r="C4" s="30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305"/>
    </row>
    <row r="5" spans="2:36" x14ac:dyDescent="0.35">
      <c r="B5" s="305"/>
      <c r="C5" s="309"/>
      <c r="D5" s="9" t="s">
        <v>3</v>
      </c>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305"/>
    </row>
    <row r="6" spans="2:36" x14ac:dyDescent="0.35">
      <c r="B6" s="305"/>
      <c r="C6" s="30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305"/>
    </row>
    <row r="7" spans="2:36" x14ac:dyDescent="0.35">
      <c r="B7" s="305"/>
      <c r="C7" s="309"/>
      <c r="D7" s="9" t="s">
        <v>4</v>
      </c>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305"/>
    </row>
    <row r="8" spans="2:36" x14ac:dyDescent="0.35">
      <c r="B8" s="305"/>
      <c r="C8" s="309"/>
      <c r="D8" s="9" t="s">
        <v>5</v>
      </c>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305"/>
    </row>
    <row r="9" spans="2:36" ht="6.4" customHeight="1" x14ac:dyDescent="0.35">
      <c r="B9" s="305"/>
      <c r="C9" s="30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305"/>
    </row>
    <row r="10" spans="2:36" ht="6.4" customHeight="1" x14ac:dyDescent="0.35">
      <c r="B10" s="305"/>
      <c r="C10" s="309"/>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9"/>
      <c r="AJ10" s="305"/>
    </row>
    <row r="11" spans="2:36" x14ac:dyDescent="0.35">
      <c r="B11" s="305"/>
      <c r="C11" s="309"/>
      <c r="D11" s="310"/>
      <c r="E11" s="311" t="s">
        <v>6</v>
      </c>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9"/>
      <c r="AJ11" s="305"/>
    </row>
    <row r="12" spans="2:36" x14ac:dyDescent="0.35">
      <c r="B12" s="305"/>
      <c r="C12" s="309"/>
      <c r="D12" s="310"/>
      <c r="E12" s="312" t="s">
        <v>7</v>
      </c>
      <c r="F12" s="310" t="s">
        <v>8</v>
      </c>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9"/>
      <c r="AJ12" s="305"/>
    </row>
    <row r="13" spans="2:36" ht="6.4" customHeight="1" x14ac:dyDescent="0.35">
      <c r="B13" s="305"/>
      <c r="C13" s="309"/>
      <c r="D13" s="310"/>
      <c r="E13" s="312"/>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9"/>
      <c r="AJ13" s="305"/>
    </row>
    <row r="14" spans="2:36" x14ac:dyDescent="0.35">
      <c r="B14" s="305"/>
      <c r="C14" s="309"/>
      <c r="D14" s="310"/>
      <c r="E14" s="311" t="s">
        <v>9</v>
      </c>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9"/>
      <c r="AJ14" s="305"/>
    </row>
    <row r="15" spans="2:36" x14ac:dyDescent="0.35">
      <c r="B15" s="305"/>
      <c r="C15" s="309"/>
      <c r="D15" s="310"/>
      <c r="E15" s="312" t="s">
        <v>7</v>
      </c>
      <c r="F15" s="310" t="s">
        <v>10</v>
      </c>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9"/>
      <c r="AJ15" s="305"/>
    </row>
    <row r="16" spans="2:36" ht="6.4" customHeight="1" x14ac:dyDescent="0.35">
      <c r="B16" s="305"/>
      <c r="C16" s="309"/>
      <c r="D16" s="310"/>
      <c r="E16" s="312"/>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9"/>
      <c r="AJ16" s="305"/>
    </row>
    <row r="17" spans="2:36" x14ac:dyDescent="0.35">
      <c r="B17" s="305"/>
      <c r="C17" s="309"/>
      <c r="D17" s="310"/>
      <c r="E17" s="311" t="s">
        <v>11</v>
      </c>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9"/>
      <c r="AJ17" s="305"/>
    </row>
    <row r="18" spans="2:36" x14ac:dyDescent="0.35">
      <c r="B18" s="305"/>
      <c r="C18" s="309"/>
      <c r="D18" s="310"/>
      <c r="E18" s="312" t="s">
        <v>7</v>
      </c>
      <c r="F18" s="310" t="s">
        <v>12</v>
      </c>
      <c r="G18" s="310"/>
      <c r="H18" s="310"/>
      <c r="I18" s="310"/>
      <c r="J18" s="310"/>
      <c r="K18" s="310"/>
      <c r="L18" s="310"/>
      <c r="M18" s="310"/>
      <c r="N18" s="310"/>
      <c r="O18" s="310"/>
      <c r="P18" s="310"/>
      <c r="Q18" s="310"/>
      <c r="R18" s="310"/>
      <c r="S18" s="310"/>
      <c r="T18" s="310"/>
      <c r="U18" s="310"/>
      <c r="V18" s="310"/>
      <c r="W18" s="310"/>
      <c r="X18" s="310"/>
      <c r="Y18" s="310"/>
      <c r="Z18" s="310"/>
      <c r="AA18" s="310"/>
      <c r="AB18" s="310"/>
      <c r="AC18" s="310"/>
      <c r="AD18" s="310"/>
      <c r="AE18" s="310"/>
      <c r="AF18" s="310"/>
      <c r="AG18" s="310"/>
      <c r="AH18" s="310"/>
      <c r="AI18" s="9"/>
      <c r="AJ18" s="305"/>
    </row>
    <row r="19" spans="2:36" x14ac:dyDescent="0.35">
      <c r="B19" s="305"/>
      <c r="C19" s="309"/>
      <c r="D19" s="310"/>
      <c r="E19" s="312"/>
      <c r="F19" s="310" t="s">
        <v>13</v>
      </c>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9"/>
      <c r="AJ19" s="305"/>
    </row>
    <row r="20" spans="2:36" ht="6.4" customHeight="1" x14ac:dyDescent="0.35">
      <c r="B20" s="305"/>
      <c r="C20" s="309"/>
      <c r="D20" s="310"/>
      <c r="E20" s="312"/>
      <c r="F20" s="310"/>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0"/>
      <c r="AI20" s="9"/>
      <c r="AJ20" s="305"/>
    </row>
    <row r="21" spans="2:36" x14ac:dyDescent="0.35">
      <c r="B21" s="305"/>
      <c r="C21" s="309"/>
      <c r="D21" s="310"/>
      <c r="E21" s="311" t="s">
        <v>14</v>
      </c>
      <c r="F21" s="310"/>
      <c r="G21" s="310"/>
      <c r="H21" s="310"/>
      <c r="I21" s="310"/>
      <c r="J21" s="310"/>
      <c r="K21" s="310"/>
      <c r="L21" s="310"/>
      <c r="M21" s="310"/>
      <c r="N21" s="310"/>
      <c r="O21" s="310"/>
      <c r="P21" s="310"/>
      <c r="Q21" s="310"/>
      <c r="R21" s="310"/>
      <c r="S21" s="310"/>
      <c r="T21" s="310"/>
      <c r="U21" s="310"/>
      <c r="V21" s="310"/>
      <c r="W21" s="310"/>
      <c r="X21" s="310"/>
      <c r="Y21" s="310"/>
      <c r="Z21" s="310"/>
      <c r="AA21" s="310"/>
      <c r="AB21" s="310"/>
      <c r="AC21" s="310"/>
      <c r="AD21" s="310"/>
      <c r="AE21" s="310"/>
      <c r="AF21" s="310"/>
      <c r="AG21" s="310"/>
      <c r="AH21" s="310"/>
      <c r="AI21" s="9"/>
      <c r="AJ21" s="305"/>
    </row>
    <row r="22" spans="2:36" x14ac:dyDescent="0.35">
      <c r="B22" s="305"/>
      <c r="C22" s="309"/>
      <c r="D22" s="310"/>
      <c r="E22" s="312" t="s">
        <v>7</v>
      </c>
      <c r="F22" s="310" t="s">
        <v>15</v>
      </c>
      <c r="G22" s="310"/>
      <c r="H22" s="310"/>
      <c r="I22" s="310"/>
      <c r="J22" s="310"/>
      <c r="K22" s="310"/>
      <c r="L22" s="310"/>
      <c r="M22" s="310"/>
      <c r="N22" s="310"/>
      <c r="O22" s="310"/>
      <c r="P22" s="310"/>
      <c r="Q22" s="310"/>
      <c r="R22" s="310"/>
      <c r="S22" s="310"/>
      <c r="T22" s="310"/>
      <c r="U22" s="310"/>
      <c r="V22" s="310"/>
      <c r="W22" s="310"/>
      <c r="X22" s="310"/>
      <c r="Y22" s="310"/>
      <c r="Z22" s="310"/>
      <c r="AA22" s="310"/>
      <c r="AB22" s="310"/>
      <c r="AC22" s="310"/>
      <c r="AD22" s="310"/>
      <c r="AE22" s="310"/>
      <c r="AF22" s="310"/>
      <c r="AG22" s="310"/>
      <c r="AH22" s="310"/>
      <c r="AI22" s="9"/>
      <c r="AJ22" s="305"/>
    </row>
    <row r="23" spans="2:36" ht="6.4" customHeight="1" x14ac:dyDescent="0.35">
      <c r="B23" s="305"/>
      <c r="C23" s="309"/>
      <c r="D23" s="310"/>
      <c r="E23" s="310"/>
      <c r="F23" s="310"/>
      <c r="G23" s="310"/>
      <c r="H23" s="310"/>
      <c r="I23" s="310"/>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9"/>
      <c r="AJ23" s="305"/>
    </row>
    <row r="24" spans="2:36" x14ac:dyDescent="0.35">
      <c r="B24" s="305"/>
      <c r="C24" s="30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305"/>
    </row>
    <row r="25" spans="2:36" x14ac:dyDescent="0.35">
      <c r="B25" s="305"/>
      <c r="C25" s="30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305"/>
    </row>
    <row r="26" spans="2:36" ht="19.5" x14ac:dyDescent="0.35">
      <c r="B26" s="305"/>
      <c r="C26" s="307" t="s">
        <v>16</v>
      </c>
      <c r="D26" s="308"/>
      <c r="E26" s="308"/>
      <c r="F26" s="308"/>
      <c r="G26" s="308"/>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5"/>
    </row>
    <row r="27" spans="2:36" x14ac:dyDescent="0.35">
      <c r="B27" s="305"/>
      <c r="C27" s="313"/>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05"/>
    </row>
    <row r="28" spans="2:36" ht="19.5" x14ac:dyDescent="0.35">
      <c r="B28" s="305"/>
      <c r="C28" s="315"/>
      <c r="D28" s="406" t="s">
        <v>17</v>
      </c>
      <c r="E28" s="406"/>
      <c r="F28" s="406"/>
      <c r="G28" s="406"/>
      <c r="H28" s="406"/>
      <c r="I28" s="406"/>
      <c r="J28" s="406"/>
      <c r="K28" s="406"/>
      <c r="L28" s="406" t="s">
        <v>18</v>
      </c>
      <c r="M28" s="406"/>
      <c r="N28" s="406"/>
      <c r="O28" s="406"/>
      <c r="P28" s="406"/>
      <c r="Q28" s="406"/>
      <c r="R28" s="406"/>
      <c r="S28" s="406"/>
      <c r="T28" s="406"/>
      <c r="U28" s="406"/>
      <c r="V28" s="406"/>
      <c r="W28" s="406"/>
      <c r="X28" s="406"/>
      <c r="Y28" s="406"/>
      <c r="Z28" s="406"/>
      <c r="AA28" s="406"/>
      <c r="AB28" s="406"/>
      <c r="AC28" s="406"/>
      <c r="AD28" s="406"/>
      <c r="AE28" s="406"/>
      <c r="AF28" s="406"/>
      <c r="AG28" s="406"/>
      <c r="AH28" s="406"/>
      <c r="AI28" s="305"/>
      <c r="AJ28" s="305"/>
    </row>
    <row r="29" spans="2:36" ht="38.25" customHeight="1" x14ac:dyDescent="0.35">
      <c r="B29" s="305"/>
      <c r="C29" s="315"/>
      <c r="D29" s="407" t="s">
        <v>19</v>
      </c>
      <c r="E29" s="407"/>
      <c r="F29" s="407"/>
      <c r="G29" s="407"/>
      <c r="H29" s="407"/>
      <c r="I29" s="407"/>
      <c r="J29" s="407"/>
      <c r="K29" s="407"/>
      <c r="L29" s="408" t="s">
        <v>20</v>
      </c>
      <c r="M29" s="408"/>
      <c r="N29" s="408"/>
      <c r="O29" s="408"/>
      <c r="P29" s="408"/>
      <c r="Q29" s="408"/>
      <c r="R29" s="408"/>
      <c r="S29" s="408"/>
      <c r="T29" s="408"/>
      <c r="U29" s="408"/>
      <c r="V29" s="408"/>
      <c r="W29" s="408"/>
      <c r="X29" s="408"/>
      <c r="Y29" s="408"/>
      <c r="Z29" s="408"/>
      <c r="AA29" s="408"/>
      <c r="AB29" s="408"/>
      <c r="AC29" s="408"/>
      <c r="AD29" s="408"/>
      <c r="AE29" s="408"/>
      <c r="AF29" s="408"/>
      <c r="AG29" s="408"/>
      <c r="AH29" s="408"/>
      <c r="AI29" s="305"/>
      <c r="AJ29" s="305"/>
    </row>
    <row r="30" spans="2:36" ht="38.25" customHeight="1" x14ac:dyDescent="0.35">
      <c r="B30" s="305"/>
      <c r="C30" s="315"/>
      <c r="D30" s="409" t="s">
        <v>21</v>
      </c>
      <c r="E30" s="410"/>
      <c r="F30" s="410"/>
      <c r="G30" s="410"/>
      <c r="H30" s="410"/>
      <c r="I30" s="410"/>
      <c r="J30" s="410"/>
      <c r="K30" s="410"/>
      <c r="L30" s="411" t="s">
        <v>22</v>
      </c>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305"/>
      <c r="AJ30" s="305"/>
    </row>
    <row r="31" spans="2:36" ht="38.25" customHeight="1" x14ac:dyDescent="0.35">
      <c r="B31" s="305"/>
      <c r="C31" s="315"/>
      <c r="D31" s="409" t="s">
        <v>23</v>
      </c>
      <c r="E31" s="410"/>
      <c r="F31" s="410"/>
      <c r="G31" s="410"/>
      <c r="H31" s="410"/>
      <c r="I31" s="410"/>
      <c r="J31" s="410"/>
      <c r="K31" s="410"/>
      <c r="L31" s="408" t="s">
        <v>24</v>
      </c>
      <c r="M31" s="408"/>
      <c r="N31" s="408"/>
      <c r="O31" s="408"/>
      <c r="P31" s="408"/>
      <c r="Q31" s="408"/>
      <c r="R31" s="408"/>
      <c r="S31" s="408"/>
      <c r="T31" s="408"/>
      <c r="U31" s="408"/>
      <c r="V31" s="408"/>
      <c r="W31" s="408"/>
      <c r="X31" s="408"/>
      <c r="Y31" s="408"/>
      <c r="Z31" s="408"/>
      <c r="AA31" s="408"/>
      <c r="AB31" s="408"/>
      <c r="AC31" s="408"/>
      <c r="AD31" s="408"/>
      <c r="AE31" s="408"/>
      <c r="AF31" s="408"/>
      <c r="AG31" s="408"/>
      <c r="AH31" s="408"/>
      <c r="AI31" s="305"/>
      <c r="AJ31" s="305"/>
    </row>
    <row r="32" spans="2:36" ht="38.25" customHeight="1" x14ac:dyDescent="0.35">
      <c r="B32" s="305"/>
      <c r="C32" s="315"/>
      <c r="D32" s="409" t="s">
        <v>25</v>
      </c>
      <c r="E32" s="410"/>
      <c r="F32" s="410"/>
      <c r="G32" s="410"/>
      <c r="H32" s="410"/>
      <c r="I32" s="410"/>
      <c r="J32" s="410"/>
      <c r="K32" s="410"/>
      <c r="L32" s="411" t="s">
        <v>26</v>
      </c>
      <c r="M32" s="411"/>
      <c r="N32" s="411"/>
      <c r="O32" s="411"/>
      <c r="P32" s="411"/>
      <c r="Q32" s="411"/>
      <c r="R32" s="411"/>
      <c r="S32" s="411"/>
      <c r="T32" s="411"/>
      <c r="U32" s="411"/>
      <c r="V32" s="411"/>
      <c r="W32" s="411"/>
      <c r="X32" s="411"/>
      <c r="Y32" s="411"/>
      <c r="Z32" s="411"/>
      <c r="AA32" s="411"/>
      <c r="AB32" s="411"/>
      <c r="AC32" s="411"/>
      <c r="AD32" s="411"/>
      <c r="AE32" s="411"/>
      <c r="AF32" s="411"/>
      <c r="AG32" s="411"/>
      <c r="AH32" s="411"/>
      <c r="AI32" s="305"/>
      <c r="AJ32" s="305"/>
    </row>
    <row r="33" spans="2:36" ht="38.25" customHeight="1" x14ac:dyDescent="0.35">
      <c r="B33" s="305"/>
      <c r="C33" s="315"/>
      <c r="D33" s="409" t="s">
        <v>27</v>
      </c>
      <c r="E33" s="410"/>
      <c r="F33" s="410"/>
      <c r="G33" s="410"/>
      <c r="H33" s="410"/>
      <c r="I33" s="410"/>
      <c r="J33" s="410"/>
      <c r="K33" s="410"/>
      <c r="L33" s="411" t="s">
        <v>28</v>
      </c>
      <c r="M33" s="411"/>
      <c r="N33" s="411"/>
      <c r="O33" s="411"/>
      <c r="P33" s="411"/>
      <c r="Q33" s="411"/>
      <c r="R33" s="411"/>
      <c r="S33" s="411"/>
      <c r="T33" s="411"/>
      <c r="U33" s="411"/>
      <c r="V33" s="411"/>
      <c r="W33" s="411"/>
      <c r="X33" s="411"/>
      <c r="Y33" s="411"/>
      <c r="Z33" s="411"/>
      <c r="AA33" s="411"/>
      <c r="AB33" s="411"/>
      <c r="AC33" s="411"/>
      <c r="AD33" s="411"/>
      <c r="AE33" s="411"/>
      <c r="AF33" s="411"/>
      <c r="AG33" s="411"/>
      <c r="AH33" s="411"/>
      <c r="AI33" s="305"/>
      <c r="AJ33" s="305"/>
    </row>
    <row r="34" spans="2:36" x14ac:dyDescent="0.35">
      <c r="B34" s="305"/>
      <c r="C34" s="313"/>
      <c r="D34" s="314"/>
      <c r="E34" s="314"/>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14"/>
      <c r="AD34" s="314"/>
      <c r="AE34" s="314"/>
      <c r="AF34" s="314"/>
      <c r="AG34" s="314"/>
      <c r="AH34" s="314"/>
      <c r="AI34" s="314"/>
      <c r="AJ34" s="305"/>
    </row>
    <row r="35" spans="2:36" x14ac:dyDescent="0.35">
      <c r="B35" s="305"/>
      <c r="C35" s="30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305"/>
    </row>
    <row r="36" spans="2:36" ht="19.5" x14ac:dyDescent="0.35">
      <c r="B36" s="305"/>
      <c r="C36" s="307" t="s">
        <v>29</v>
      </c>
      <c r="D36" s="308"/>
      <c r="E36" s="308"/>
      <c r="F36" s="308"/>
      <c r="G36" s="308"/>
      <c r="H36" s="308"/>
      <c r="I36" s="308"/>
      <c r="J36" s="308"/>
      <c r="K36" s="308"/>
      <c r="L36" s="308"/>
      <c r="M36" s="308"/>
      <c r="N36" s="308"/>
      <c r="O36" s="308"/>
      <c r="P36" s="308"/>
      <c r="Q36" s="308"/>
      <c r="R36" s="308"/>
      <c r="S36" s="308"/>
      <c r="T36" s="308"/>
      <c r="U36" s="308"/>
      <c r="V36" s="308"/>
      <c r="W36" s="308"/>
      <c r="X36" s="308"/>
      <c r="Y36" s="308"/>
      <c r="Z36" s="308"/>
      <c r="AA36" s="308"/>
      <c r="AB36" s="308"/>
      <c r="AC36" s="308"/>
      <c r="AD36" s="308"/>
      <c r="AE36" s="308"/>
      <c r="AF36" s="308"/>
      <c r="AG36" s="308"/>
      <c r="AH36" s="308"/>
      <c r="AI36" s="308"/>
      <c r="AJ36" s="305"/>
    </row>
    <row r="37" spans="2:36" ht="15" customHeight="1" x14ac:dyDescent="0.35">
      <c r="B37" s="305"/>
      <c r="C37" s="313"/>
      <c r="D37" s="314"/>
      <c r="E37" s="314"/>
      <c r="F37" s="314"/>
      <c r="G37" s="314"/>
      <c r="H37" s="314"/>
      <c r="I37" s="314"/>
      <c r="J37" s="314"/>
      <c r="K37" s="314"/>
      <c r="L37" s="314"/>
      <c r="M37" s="314"/>
      <c r="N37" s="314"/>
      <c r="O37" s="314"/>
      <c r="P37" s="314"/>
      <c r="Q37" s="314"/>
      <c r="R37" s="314"/>
      <c r="S37" s="314"/>
      <c r="T37" s="314"/>
      <c r="U37" s="314"/>
      <c r="V37" s="314"/>
      <c r="W37" s="314"/>
      <c r="X37" s="314"/>
      <c r="Y37" s="314"/>
      <c r="Z37" s="314"/>
      <c r="AA37" s="314"/>
      <c r="AB37" s="314"/>
      <c r="AC37" s="314"/>
      <c r="AD37" s="314"/>
      <c r="AE37" s="314"/>
      <c r="AF37" s="314"/>
      <c r="AG37" s="314"/>
      <c r="AH37" s="314"/>
      <c r="AI37" s="314"/>
      <c r="AJ37" s="305"/>
    </row>
    <row r="38" spans="2:36" x14ac:dyDescent="0.35">
      <c r="B38" s="305"/>
      <c r="C38" s="309"/>
      <c r="D38" s="316" t="s">
        <v>30</v>
      </c>
      <c r="E38" s="317"/>
      <c r="F38" s="317"/>
      <c r="G38" s="317"/>
      <c r="H38" s="317"/>
      <c r="I38" s="317"/>
      <c r="J38" s="317"/>
      <c r="K38" s="317"/>
      <c r="L38" s="317"/>
      <c r="M38" s="317"/>
      <c r="N38" s="317"/>
      <c r="O38" s="317"/>
      <c r="P38" s="317"/>
      <c r="Q38" s="317"/>
      <c r="R38" s="317"/>
      <c r="S38" s="317"/>
      <c r="T38" s="317"/>
      <c r="U38" s="317"/>
      <c r="V38" s="317"/>
      <c r="W38" s="317"/>
      <c r="X38" s="317"/>
      <c r="Y38" s="317"/>
      <c r="Z38" s="317"/>
      <c r="AA38" s="317"/>
      <c r="AB38" s="317"/>
      <c r="AC38" s="317"/>
      <c r="AD38" s="317"/>
      <c r="AE38" s="317"/>
      <c r="AF38" s="317"/>
      <c r="AG38" s="317"/>
      <c r="AH38" s="317"/>
      <c r="AI38" s="317"/>
      <c r="AJ38" s="305"/>
    </row>
    <row r="39" spans="2:36" x14ac:dyDescent="0.35">
      <c r="B39" s="305"/>
      <c r="C39" s="30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305"/>
    </row>
    <row r="40" spans="2:36" x14ac:dyDescent="0.35">
      <c r="B40" s="305"/>
      <c r="C40" s="309"/>
      <c r="D40" s="305"/>
      <c r="E40" s="318"/>
      <c r="F40" s="319"/>
      <c r="G40" s="320"/>
      <c r="H40" s="309" t="s">
        <v>1675</v>
      </c>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305"/>
    </row>
    <row r="41" spans="2:36" ht="6.75" customHeight="1" x14ac:dyDescent="0.35">
      <c r="B41" s="305"/>
      <c r="C41" s="309"/>
      <c r="D41" s="305"/>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305"/>
    </row>
    <row r="42" spans="2:36" x14ac:dyDescent="0.35">
      <c r="B42" s="305"/>
      <c r="C42" s="309"/>
      <c r="D42" s="305"/>
      <c r="E42" s="321"/>
      <c r="F42" s="322"/>
      <c r="G42" s="323"/>
      <c r="H42" s="9" t="s">
        <v>31</v>
      </c>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305"/>
    </row>
    <row r="43" spans="2:36" ht="6.75" customHeight="1" x14ac:dyDescent="0.35">
      <c r="B43" s="305"/>
      <c r="C43" s="309"/>
      <c r="D43" s="305"/>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305"/>
    </row>
    <row r="44" spans="2:36" x14ac:dyDescent="0.35">
      <c r="B44" s="305"/>
      <c r="C44" s="309"/>
      <c r="D44" s="305"/>
      <c r="E44" s="324" t="s">
        <v>32</v>
      </c>
      <c r="F44" s="325"/>
      <c r="G44" s="326"/>
      <c r="H44" s="9" t="s">
        <v>33</v>
      </c>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305"/>
    </row>
    <row r="45" spans="2:36" ht="6.75" customHeight="1" x14ac:dyDescent="0.35">
      <c r="B45" s="305"/>
      <c r="C45" s="30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305"/>
    </row>
    <row r="46" spans="2:36" x14ac:dyDescent="0.35">
      <c r="B46" s="305"/>
      <c r="C46" s="309"/>
      <c r="D46" s="305"/>
      <c r="E46" s="327" t="s">
        <v>34</v>
      </c>
      <c r="F46" s="325"/>
      <c r="G46" s="326"/>
      <c r="H46" s="9" t="s">
        <v>35</v>
      </c>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305"/>
    </row>
    <row r="47" spans="2:36" ht="15" customHeight="1" x14ac:dyDescent="0.35">
      <c r="B47" s="305"/>
      <c r="C47" s="30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305"/>
    </row>
    <row r="48" spans="2:36" x14ac:dyDescent="0.35">
      <c r="B48" s="305"/>
      <c r="C48" s="309"/>
      <c r="D48" s="328" t="s">
        <v>36</v>
      </c>
      <c r="E48" s="328"/>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05"/>
    </row>
    <row r="49" spans="2:36" ht="6.65" customHeight="1" x14ac:dyDescent="0.35">
      <c r="B49" s="305"/>
      <c r="C49" s="309"/>
      <c r="D49" s="309"/>
      <c r="E49" s="309"/>
      <c r="F49" s="309"/>
      <c r="G49" s="309"/>
      <c r="H49" s="309"/>
      <c r="I49" s="309"/>
      <c r="J49" s="309"/>
      <c r="K49" s="309"/>
      <c r="L49" s="309"/>
      <c r="M49" s="309"/>
      <c r="N49" s="309"/>
      <c r="O49" s="309"/>
      <c r="P49" s="309"/>
      <c r="Q49" s="309"/>
      <c r="R49" s="309"/>
      <c r="S49" s="309"/>
      <c r="T49" s="309"/>
      <c r="U49" s="309"/>
      <c r="V49" s="309"/>
      <c r="W49" s="309"/>
      <c r="X49" s="309"/>
      <c r="Y49" s="309"/>
      <c r="Z49" s="309"/>
      <c r="AA49" s="309"/>
      <c r="AB49" s="309"/>
      <c r="AC49" s="309"/>
      <c r="AD49" s="309"/>
      <c r="AE49" s="309"/>
      <c r="AF49" s="309"/>
      <c r="AG49" s="309"/>
      <c r="AH49" s="309"/>
      <c r="AI49" s="309"/>
      <c r="AJ49" s="305"/>
    </row>
    <row r="50" spans="2:36" x14ac:dyDescent="0.35">
      <c r="B50" s="305"/>
      <c r="C50" s="309"/>
      <c r="D50" s="9"/>
      <c r="E50" s="330" t="s">
        <v>37</v>
      </c>
      <c r="F50" s="331" t="s">
        <v>38</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305"/>
    </row>
    <row r="51" spans="2:36" ht="6.65" customHeight="1" x14ac:dyDescent="0.35">
      <c r="B51" s="305"/>
      <c r="C51" s="309"/>
      <c r="D51" s="309"/>
      <c r="E51" s="309"/>
      <c r="F51" s="309"/>
      <c r="G51" s="309"/>
      <c r="H51" s="309"/>
      <c r="I51" s="309"/>
      <c r="J51" s="309"/>
      <c r="K51" s="309"/>
      <c r="L51" s="309"/>
      <c r="M51" s="309"/>
      <c r="N51" s="309"/>
      <c r="O51" s="309"/>
      <c r="P51" s="309"/>
      <c r="Q51" s="309"/>
      <c r="R51" s="309"/>
      <c r="S51" s="309"/>
      <c r="T51" s="309"/>
      <c r="U51" s="309"/>
      <c r="V51" s="309"/>
      <c r="W51" s="309"/>
      <c r="X51" s="309"/>
      <c r="Y51" s="309"/>
      <c r="Z51" s="309"/>
      <c r="AA51" s="309"/>
      <c r="AB51" s="309"/>
      <c r="AC51" s="309"/>
      <c r="AD51" s="309"/>
      <c r="AE51" s="309"/>
      <c r="AF51" s="309"/>
      <c r="AG51" s="309"/>
      <c r="AH51" s="309"/>
      <c r="AI51" s="309"/>
      <c r="AJ51" s="305"/>
    </row>
    <row r="52" spans="2:36" x14ac:dyDescent="0.35">
      <c r="B52" s="305"/>
      <c r="C52" s="309"/>
      <c r="D52" s="309"/>
      <c r="E52" s="330" t="s">
        <v>39</v>
      </c>
      <c r="F52" s="331" t="s">
        <v>40</v>
      </c>
      <c r="G52" s="309"/>
      <c r="H52" s="309"/>
      <c r="I52" s="309"/>
      <c r="J52" s="309"/>
      <c r="K52" s="309"/>
      <c r="L52" s="309"/>
      <c r="M52" s="309"/>
      <c r="N52" s="309"/>
      <c r="O52" s="309"/>
      <c r="P52" s="309"/>
      <c r="Q52" s="309"/>
      <c r="R52" s="309"/>
      <c r="S52" s="309"/>
      <c r="T52" s="309"/>
      <c r="U52" s="309"/>
      <c r="V52" s="309"/>
      <c r="W52" s="309"/>
      <c r="X52" s="309"/>
      <c r="Y52" s="309"/>
      <c r="Z52" s="309"/>
      <c r="AA52" s="309"/>
      <c r="AB52" s="309"/>
      <c r="AC52" s="309"/>
      <c r="AD52" s="309"/>
      <c r="AE52" s="309"/>
      <c r="AF52" s="309"/>
      <c r="AG52" s="309"/>
      <c r="AH52" s="309"/>
      <c r="AI52" s="309"/>
      <c r="AJ52" s="305"/>
    </row>
    <row r="53" spans="2:36" x14ac:dyDescent="0.35">
      <c r="B53" s="305"/>
      <c r="C53" s="309"/>
      <c r="D53" s="309"/>
      <c r="E53" s="309"/>
      <c r="F53" s="332" t="s">
        <v>7</v>
      </c>
      <c r="G53" s="333" t="s">
        <v>41</v>
      </c>
      <c r="H53" s="309"/>
      <c r="I53" s="309"/>
      <c r="J53" s="309"/>
      <c r="K53" s="309"/>
      <c r="L53" s="309"/>
      <c r="M53" s="309"/>
      <c r="N53" s="309"/>
      <c r="O53" s="309"/>
      <c r="P53" s="309"/>
      <c r="Q53" s="309"/>
      <c r="R53" s="309"/>
      <c r="S53" s="309"/>
      <c r="T53" s="309"/>
      <c r="U53" s="309"/>
      <c r="V53" s="309"/>
      <c r="W53" s="309"/>
      <c r="X53" s="309"/>
      <c r="Y53" s="309"/>
      <c r="Z53" s="309"/>
      <c r="AA53" s="309"/>
      <c r="AB53" s="309"/>
      <c r="AC53" s="309"/>
      <c r="AD53" s="309"/>
      <c r="AE53" s="309"/>
      <c r="AF53" s="309"/>
      <c r="AG53" s="309"/>
      <c r="AH53" s="309"/>
      <c r="AI53" s="309"/>
      <c r="AJ53" s="305"/>
    </row>
    <row r="54" spans="2:36" x14ac:dyDescent="0.35">
      <c r="B54" s="305"/>
      <c r="C54" s="309"/>
      <c r="D54" s="309"/>
      <c r="E54" s="309"/>
      <c r="F54" s="332" t="s">
        <v>7</v>
      </c>
      <c r="G54" s="333" t="s">
        <v>42</v>
      </c>
      <c r="H54" s="309"/>
      <c r="I54" s="309"/>
      <c r="J54" s="309"/>
      <c r="K54" s="309"/>
      <c r="L54" s="309"/>
      <c r="M54" s="309"/>
      <c r="N54" s="309"/>
      <c r="O54" s="309"/>
      <c r="P54" s="309"/>
      <c r="Q54" s="309"/>
      <c r="R54" s="309"/>
      <c r="S54" s="309"/>
      <c r="T54" s="309"/>
      <c r="U54" s="309"/>
      <c r="V54" s="309"/>
      <c r="W54" s="309"/>
      <c r="X54" s="309"/>
      <c r="Y54" s="309"/>
      <c r="Z54" s="309"/>
      <c r="AA54" s="309"/>
      <c r="AB54" s="309"/>
      <c r="AC54" s="309"/>
      <c r="AD54" s="309"/>
      <c r="AE54" s="309"/>
      <c r="AF54" s="309"/>
      <c r="AG54" s="309"/>
      <c r="AH54" s="309"/>
      <c r="AI54" s="309"/>
      <c r="AJ54" s="305"/>
    </row>
    <row r="55" spans="2:36" x14ac:dyDescent="0.35">
      <c r="B55" s="305"/>
      <c r="C55" s="309"/>
      <c r="D55" s="309"/>
      <c r="E55" s="309"/>
      <c r="F55" s="309"/>
      <c r="G55" s="333" t="s">
        <v>43</v>
      </c>
      <c r="H55" s="309"/>
      <c r="I55" s="309"/>
      <c r="J55" s="309"/>
      <c r="K55" s="309"/>
      <c r="L55" s="309"/>
      <c r="M55" s="309"/>
      <c r="N55" s="309"/>
      <c r="O55" s="309"/>
      <c r="P55" s="309"/>
      <c r="Q55" s="309"/>
      <c r="R55" s="309"/>
      <c r="S55" s="309"/>
      <c r="T55" s="309"/>
      <c r="U55" s="309"/>
      <c r="V55" s="309"/>
      <c r="W55" s="309"/>
      <c r="X55" s="309"/>
      <c r="Y55" s="309"/>
      <c r="Z55" s="309"/>
      <c r="AA55" s="309"/>
      <c r="AB55" s="309"/>
      <c r="AC55" s="309"/>
      <c r="AD55" s="309"/>
      <c r="AE55" s="309"/>
      <c r="AF55" s="309"/>
      <c r="AG55" s="309"/>
      <c r="AH55" s="309"/>
      <c r="AI55" s="309"/>
      <c r="AJ55" s="305"/>
    </row>
    <row r="56" spans="2:36" x14ac:dyDescent="0.35">
      <c r="B56" s="305"/>
      <c r="C56" s="309"/>
      <c r="D56" s="309"/>
      <c r="E56" s="309"/>
      <c r="F56" s="332" t="s">
        <v>7</v>
      </c>
      <c r="G56" s="333" t="s">
        <v>44</v>
      </c>
      <c r="H56" s="309"/>
      <c r="I56" s="309"/>
      <c r="J56" s="309"/>
      <c r="K56" s="309"/>
      <c r="L56" s="309"/>
      <c r="M56" s="309"/>
      <c r="N56" s="309"/>
      <c r="O56" s="309"/>
      <c r="P56" s="309"/>
      <c r="Q56" s="309"/>
      <c r="R56" s="309"/>
      <c r="S56" s="309"/>
      <c r="T56" s="309"/>
      <c r="U56" s="309"/>
      <c r="V56" s="309"/>
      <c r="W56" s="309"/>
      <c r="X56" s="309"/>
      <c r="Y56" s="309"/>
      <c r="Z56" s="309"/>
      <c r="AA56" s="309"/>
      <c r="AB56" s="309"/>
      <c r="AC56" s="309"/>
      <c r="AD56" s="309"/>
      <c r="AE56" s="309"/>
      <c r="AF56" s="309"/>
      <c r="AG56" s="309"/>
      <c r="AH56" s="309"/>
      <c r="AI56" s="309"/>
      <c r="AJ56" s="305"/>
    </row>
    <row r="57" spans="2:36" x14ac:dyDescent="0.35">
      <c r="B57" s="305"/>
      <c r="C57" s="309"/>
      <c r="D57" s="309"/>
      <c r="E57" s="309"/>
      <c r="F57" s="309"/>
      <c r="G57" s="333" t="s">
        <v>45</v>
      </c>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c r="AJ57" s="305"/>
    </row>
    <row r="58" spans="2:36" ht="6.65" customHeight="1" x14ac:dyDescent="0.35">
      <c r="B58" s="305"/>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309"/>
      <c r="AA58" s="309"/>
      <c r="AB58" s="309"/>
      <c r="AC58" s="309"/>
      <c r="AD58" s="309"/>
      <c r="AE58" s="309"/>
      <c r="AF58" s="309"/>
      <c r="AG58" s="309"/>
      <c r="AH58" s="309"/>
      <c r="AI58" s="309"/>
      <c r="AJ58" s="305"/>
    </row>
    <row r="59" spans="2:36" x14ac:dyDescent="0.35">
      <c r="B59" s="305"/>
      <c r="C59" s="309"/>
      <c r="D59" s="309"/>
      <c r="E59" s="330" t="s">
        <v>46</v>
      </c>
      <c r="F59" s="331" t="s">
        <v>47</v>
      </c>
      <c r="G59" s="309"/>
      <c r="H59" s="309"/>
      <c r="I59" s="309"/>
      <c r="J59" s="309"/>
      <c r="K59" s="309"/>
      <c r="L59" s="309"/>
      <c r="M59" s="309"/>
      <c r="N59" s="309"/>
      <c r="O59" s="309"/>
      <c r="P59" s="309"/>
      <c r="Q59" s="309"/>
      <c r="R59" s="309"/>
      <c r="S59" s="309"/>
      <c r="T59" s="309"/>
      <c r="U59" s="309"/>
      <c r="V59" s="309"/>
      <c r="W59" s="309"/>
      <c r="X59" s="309"/>
      <c r="Y59" s="309"/>
      <c r="Z59" s="309"/>
      <c r="AA59" s="309"/>
      <c r="AB59" s="309"/>
      <c r="AC59" s="309"/>
      <c r="AD59" s="309"/>
      <c r="AE59" s="309"/>
      <c r="AF59" s="309"/>
      <c r="AG59" s="309"/>
      <c r="AH59" s="309"/>
      <c r="AI59" s="309"/>
      <c r="AJ59" s="305"/>
    </row>
    <row r="60" spans="2:36" x14ac:dyDescent="0.35">
      <c r="B60" s="305"/>
      <c r="C60" s="309"/>
      <c r="D60" s="309"/>
      <c r="E60" s="309"/>
      <c r="F60" s="332" t="s">
        <v>7</v>
      </c>
      <c r="G60" s="333" t="s">
        <v>48</v>
      </c>
      <c r="H60" s="309"/>
      <c r="I60" s="309"/>
      <c r="J60" s="309"/>
      <c r="K60" s="309"/>
      <c r="L60" s="309"/>
      <c r="M60" s="309"/>
      <c r="N60" s="309"/>
      <c r="O60" s="309"/>
      <c r="P60" s="309"/>
      <c r="Q60" s="309"/>
      <c r="R60" s="309"/>
      <c r="S60" s="309"/>
      <c r="T60" s="309"/>
      <c r="U60" s="309"/>
      <c r="V60" s="309"/>
      <c r="W60" s="309"/>
      <c r="X60" s="309"/>
      <c r="Y60" s="309"/>
      <c r="Z60" s="309"/>
      <c r="AA60" s="309"/>
      <c r="AB60" s="309"/>
      <c r="AC60" s="309"/>
      <c r="AD60" s="309"/>
      <c r="AE60" s="309"/>
      <c r="AF60" s="309"/>
      <c r="AG60" s="309"/>
      <c r="AH60" s="309"/>
      <c r="AI60" s="309"/>
      <c r="AJ60" s="305"/>
    </row>
    <row r="61" spans="2:36" x14ac:dyDescent="0.35">
      <c r="B61" s="305"/>
      <c r="C61" s="309"/>
      <c r="D61" s="309"/>
      <c r="E61" s="309"/>
      <c r="F61" s="309"/>
      <c r="G61" s="334" t="s">
        <v>49</v>
      </c>
      <c r="H61" s="335" t="s">
        <v>50</v>
      </c>
      <c r="I61" s="309"/>
      <c r="J61" s="309"/>
      <c r="K61" s="309"/>
      <c r="L61" s="309"/>
      <c r="M61" s="309"/>
      <c r="N61" s="309"/>
      <c r="O61" s="309"/>
      <c r="P61" s="309"/>
      <c r="Q61" s="309"/>
      <c r="R61" s="309"/>
      <c r="S61" s="309"/>
      <c r="T61" s="309"/>
      <c r="U61" s="309"/>
      <c r="V61" s="309"/>
      <c r="W61" s="309"/>
      <c r="X61" s="309"/>
      <c r="Y61" s="309"/>
      <c r="Z61" s="309"/>
      <c r="AA61" s="309"/>
      <c r="AB61" s="309"/>
      <c r="AC61" s="309"/>
      <c r="AD61" s="309"/>
      <c r="AE61" s="309"/>
      <c r="AF61" s="309"/>
      <c r="AG61" s="309"/>
      <c r="AH61" s="309"/>
      <c r="AI61" s="309"/>
      <c r="AJ61" s="305"/>
    </row>
    <row r="62" spans="2:36" ht="6.65" customHeight="1" x14ac:dyDescent="0.35">
      <c r="B62" s="305"/>
      <c r="C62" s="309"/>
      <c r="D62" s="309"/>
      <c r="E62" s="309"/>
      <c r="F62" s="309"/>
      <c r="G62" s="309"/>
      <c r="H62" s="309"/>
      <c r="I62" s="309"/>
      <c r="J62" s="309"/>
      <c r="K62" s="309"/>
      <c r="L62" s="309"/>
      <c r="M62" s="309"/>
      <c r="N62" s="309"/>
      <c r="O62" s="309"/>
      <c r="P62" s="309"/>
      <c r="Q62" s="309"/>
      <c r="R62" s="309"/>
      <c r="S62" s="309"/>
      <c r="T62" s="309"/>
      <c r="U62" s="309"/>
      <c r="V62" s="309"/>
      <c r="W62" s="309"/>
      <c r="X62" s="309"/>
      <c r="Y62" s="309"/>
      <c r="Z62" s="309"/>
      <c r="AA62" s="309"/>
      <c r="AB62" s="309"/>
      <c r="AC62" s="309"/>
      <c r="AD62" s="309"/>
      <c r="AE62" s="309"/>
      <c r="AF62" s="309"/>
      <c r="AG62" s="309"/>
      <c r="AH62" s="309"/>
      <c r="AI62" s="309"/>
      <c r="AJ62" s="305"/>
    </row>
    <row r="63" spans="2:36" x14ac:dyDescent="0.35">
      <c r="B63" s="305"/>
      <c r="C63" s="309"/>
      <c r="D63" s="309"/>
      <c r="E63" s="330" t="s">
        <v>51</v>
      </c>
      <c r="F63" s="331" t="s">
        <v>52</v>
      </c>
      <c r="G63" s="309"/>
      <c r="H63" s="309"/>
      <c r="I63" s="309"/>
      <c r="J63" s="309"/>
      <c r="K63" s="309"/>
      <c r="L63" s="309"/>
      <c r="M63" s="309"/>
      <c r="N63" s="309"/>
      <c r="O63" s="309"/>
      <c r="P63" s="309"/>
      <c r="Q63" s="309"/>
      <c r="R63" s="309"/>
      <c r="S63" s="309"/>
      <c r="T63" s="309"/>
      <c r="U63" s="309"/>
      <c r="V63" s="309"/>
      <c r="W63" s="309"/>
      <c r="X63" s="309"/>
      <c r="Y63" s="309"/>
      <c r="Z63" s="309"/>
      <c r="AA63" s="309"/>
      <c r="AB63" s="309"/>
      <c r="AC63" s="309"/>
      <c r="AD63" s="309"/>
      <c r="AE63" s="309"/>
      <c r="AF63" s="309"/>
      <c r="AG63" s="309"/>
      <c r="AH63" s="309"/>
      <c r="AI63" s="309"/>
      <c r="AJ63" s="305"/>
    </row>
    <row r="64" spans="2:36" x14ac:dyDescent="0.35">
      <c r="B64" s="305"/>
      <c r="C64" s="309"/>
      <c r="D64" s="309"/>
      <c r="E64" s="330"/>
      <c r="F64" s="336" t="s">
        <v>7</v>
      </c>
      <c r="G64" s="333" t="s">
        <v>53</v>
      </c>
      <c r="H64" s="309"/>
      <c r="I64" s="309"/>
      <c r="J64" s="309"/>
      <c r="K64" s="309"/>
      <c r="L64" s="309"/>
      <c r="M64" s="309"/>
      <c r="N64" s="309"/>
      <c r="O64" s="309"/>
      <c r="P64" s="309"/>
      <c r="Q64" s="309"/>
      <c r="R64" s="309"/>
      <c r="S64" s="309"/>
      <c r="T64" s="309"/>
      <c r="U64" s="309"/>
      <c r="V64" s="309"/>
      <c r="W64" s="309"/>
      <c r="X64" s="309"/>
      <c r="Y64" s="309"/>
      <c r="Z64" s="309"/>
      <c r="AA64" s="309"/>
      <c r="AB64" s="309"/>
      <c r="AC64" s="309"/>
      <c r="AD64" s="309"/>
      <c r="AE64" s="309"/>
      <c r="AF64" s="309"/>
      <c r="AG64" s="309"/>
      <c r="AH64" s="309"/>
      <c r="AI64" s="309"/>
      <c r="AJ64" s="305"/>
    </row>
    <row r="65" spans="2:36" ht="6.65" customHeight="1" x14ac:dyDescent="0.35">
      <c r="B65" s="305"/>
      <c r="C65" s="309"/>
      <c r="D65" s="9"/>
      <c r="E65" s="330"/>
      <c r="F65" s="33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305"/>
    </row>
    <row r="66" spans="2:36" x14ac:dyDescent="0.35">
      <c r="B66" s="305"/>
      <c r="C66" s="309"/>
      <c r="D66" s="9"/>
      <c r="E66" s="330" t="s">
        <v>54</v>
      </c>
      <c r="F66" s="340" t="s">
        <v>55</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305"/>
    </row>
    <row r="67" spans="2:36" x14ac:dyDescent="0.35">
      <c r="B67" s="305"/>
      <c r="C67" s="309"/>
      <c r="D67" s="9"/>
      <c r="E67" s="9"/>
      <c r="F67" s="332" t="s">
        <v>7</v>
      </c>
      <c r="G67" s="333" t="s">
        <v>56</v>
      </c>
      <c r="H67" s="333"/>
      <c r="I67" s="333"/>
      <c r="J67" s="9"/>
      <c r="K67" s="9"/>
      <c r="L67" s="9"/>
      <c r="M67" s="9"/>
      <c r="N67" s="9"/>
      <c r="O67" s="9"/>
      <c r="P67" s="9"/>
      <c r="Q67" s="9"/>
      <c r="R67" s="9"/>
      <c r="S67" s="9"/>
      <c r="T67" s="9"/>
      <c r="U67" s="9"/>
      <c r="V67" s="9"/>
      <c r="W67" s="9"/>
      <c r="X67" s="9"/>
      <c r="Y67" s="9"/>
      <c r="Z67" s="9"/>
      <c r="AA67" s="9"/>
      <c r="AB67" s="9"/>
      <c r="AC67" s="9"/>
      <c r="AD67" s="9"/>
      <c r="AE67" s="9"/>
      <c r="AF67" s="9"/>
      <c r="AG67" s="9"/>
      <c r="AH67" s="9"/>
      <c r="AI67" s="9"/>
      <c r="AJ67" s="305"/>
    </row>
    <row r="68" spans="2:36" x14ac:dyDescent="0.35">
      <c r="B68" s="305"/>
      <c r="C68" s="309"/>
      <c r="D68" s="9"/>
      <c r="E68" s="9"/>
      <c r="F68" s="332"/>
      <c r="G68" s="332" t="s">
        <v>7</v>
      </c>
      <c r="H68" s="333" t="s">
        <v>57</v>
      </c>
      <c r="I68" s="333"/>
      <c r="J68" s="9"/>
      <c r="K68" s="9"/>
      <c r="L68" s="9"/>
      <c r="M68" s="9"/>
      <c r="N68" s="9"/>
      <c r="O68" s="9"/>
      <c r="P68" s="9"/>
      <c r="Q68" s="9"/>
      <c r="R68" s="9"/>
      <c r="S68" s="9"/>
      <c r="T68" s="9"/>
      <c r="U68" s="9"/>
      <c r="V68" s="9"/>
      <c r="W68" s="9"/>
      <c r="X68" s="9"/>
      <c r="Y68" s="9"/>
      <c r="Z68" s="9"/>
      <c r="AA68" s="9"/>
      <c r="AB68" s="9"/>
      <c r="AC68" s="9"/>
      <c r="AD68" s="9"/>
      <c r="AE68" s="9"/>
      <c r="AF68" s="9"/>
      <c r="AG68" s="9"/>
      <c r="AH68" s="9"/>
      <c r="AI68" s="9"/>
      <c r="AJ68" s="305"/>
    </row>
    <row r="69" spans="2:36" x14ac:dyDescent="0.35">
      <c r="B69" s="305"/>
      <c r="C69" s="309"/>
      <c r="D69" s="9"/>
      <c r="E69" s="9"/>
      <c r="F69" s="333"/>
      <c r="G69" s="332" t="s">
        <v>7</v>
      </c>
      <c r="H69" s="333" t="s">
        <v>58</v>
      </c>
      <c r="I69" s="333"/>
      <c r="J69" s="9"/>
      <c r="K69" s="9"/>
      <c r="L69" s="9"/>
      <c r="M69" s="9"/>
      <c r="N69" s="9"/>
      <c r="O69" s="9"/>
      <c r="P69" s="9"/>
      <c r="Q69" s="9"/>
      <c r="R69" s="9"/>
      <c r="S69" s="9"/>
      <c r="T69" s="9"/>
      <c r="U69" s="9"/>
      <c r="V69" s="9"/>
      <c r="W69" s="9"/>
      <c r="X69" s="9"/>
      <c r="Y69" s="9"/>
      <c r="Z69" s="9"/>
      <c r="AA69" s="9"/>
      <c r="AB69" s="9"/>
      <c r="AC69" s="9"/>
      <c r="AD69" s="9"/>
      <c r="AE69" s="9"/>
      <c r="AF69" s="9"/>
      <c r="AG69" s="9"/>
      <c r="AH69" s="9"/>
      <c r="AI69" s="9"/>
      <c r="AJ69" s="305"/>
    </row>
    <row r="70" spans="2:36" x14ac:dyDescent="0.35">
      <c r="B70" s="305"/>
      <c r="C70" s="309"/>
      <c r="D70" s="9"/>
      <c r="E70" s="9"/>
      <c r="F70" s="333"/>
      <c r="G70" s="332" t="s">
        <v>7</v>
      </c>
      <c r="H70" s="333" t="s">
        <v>59</v>
      </c>
      <c r="I70" s="333"/>
      <c r="J70" s="9"/>
      <c r="K70" s="9"/>
      <c r="L70" s="9"/>
      <c r="M70" s="9"/>
      <c r="N70" s="9"/>
      <c r="O70" s="9"/>
      <c r="P70" s="9"/>
      <c r="Q70" s="9"/>
      <c r="R70" s="9"/>
      <c r="S70" s="9"/>
      <c r="T70" s="9"/>
      <c r="U70" s="9"/>
      <c r="V70" s="9"/>
      <c r="W70" s="9"/>
      <c r="X70" s="9"/>
      <c r="Y70" s="9"/>
      <c r="Z70" s="9"/>
      <c r="AA70" s="9"/>
      <c r="AB70" s="9"/>
      <c r="AC70" s="9"/>
      <c r="AD70" s="9"/>
      <c r="AE70" s="9"/>
      <c r="AF70" s="9"/>
      <c r="AG70" s="9"/>
      <c r="AH70" s="9"/>
      <c r="AI70" s="9"/>
      <c r="AJ70" s="305"/>
    </row>
    <row r="71" spans="2:36" x14ac:dyDescent="0.35">
      <c r="B71" s="305"/>
      <c r="C71" s="309"/>
      <c r="D71" s="9"/>
      <c r="E71" s="9"/>
      <c r="F71" s="333"/>
      <c r="G71" s="332" t="s">
        <v>7</v>
      </c>
      <c r="H71" s="333" t="s">
        <v>60</v>
      </c>
      <c r="I71" s="333"/>
      <c r="J71" s="9"/>
      <c r="K71" s="9"/>
      <c r="L71" s="9"/>
      <c r="M71" s="9"/>
      <c r="N71" s="9"/>
      <c r="O71" s="9"/>
      <c r="P71" s="9"/>
      <c r="Q71" s="9"/>
      <c r="R71" s="9"/>
      <c r="S71" s="9"/>
      <c r="T71" s="9"/>
      <c r="U71" s="9"/>
      <c r="V71" s="9"/>
      <c r="W71" s="9"/>
      <c r="X71" s="9"/>
      <c r="Y71" s="9"/>
      <c r="Z71" s="9"/>
      <c r="AA71" s="9"/>
      <c r="AB71" s="9"/>
      <c r="AC71" s="9"/>
      <c r="AD71" s="9"/>
      <c r="AE71" s="9"/>
      <c r="AF71" s="9"/>
      <c r="AG71" s="9"/>
      <c r="AH71" s="9"/>
      <c r="AI71" s="9"/>
      <c r="AJ71" s="305"/>
    </row>
    <row r="72" spans="2:36" x14ac:dyDescent="0.35">
      <c r="B72" s="305"/>
      <c r="C72" s="309"/>
      <c r="D72" s="9"/>
      <c r="E72" s="9"/>
      <c r="F72" s="333"/>
      <c r="G72" s="332"/>
      <c r="H72" s="332" t="s">
        <v>49</v>
      </c>
      <c r="I72" s="333" t="s">
        <v>61</v>
      </c>
      <c r="J72" s="9"/>
      <c r="K72" s="9"/>
      <c r="L72" s="9"/>
      <c r="M72" s="9"/>
      <c r="N72" s="9"/>
      <c r="O72" s="9"/>
      <c r="P72" s="9"/>
      <c r="Q72" s="9"/>
      <c r="R72" s="9"/>
      <c r="S72" s="9"/>
      <c r="T72" s="9"/>
      <c r="U72" s="9"/>
      <c r="V72" s="9"/>
      <c r="W72" s="9"/>
      <c r="X72" s="9"/>
      <c r="Y72" s="9"/>
      <c r="Z72" s="9"/>
      <c r="AA72" s="9"/>
      <c r="AB72" s="9"/>
      <c r="AC72" s="9"/>
      <c r="AD72" s="9"/>
      <c r="AE72" s="9"/>
      <c r="AF72" s="9"/>
      <c r="AG72" s="9"/>
      <c r="AH72" s="9"/>
      <c r="AI72" s="9"/>
      <c r="AJ72" s="305"/>
    </row>
    <row r="73" spans="2:36" x14ac:dyDescent="0.35">
      <c r="B73" s="305"/>
      <c r="C73" s="309"/>
      <c r="D73" s="9"/>
      <c r="E73" s="9"/>
      <c r="F73" s="333"/>
      <c r="G73" s="332"/>
      <c r="H73" s="333"/>
      <c r="I73" s="333" t="s">
        <v>62</v>
      </c>
      <c r="J73" s="9"/>
      <c r="K73" s="9"/>
      <c r="L73" s="9"/>
      <c r="M73" s="9"/>
      <c r="N73" s="9"/>
      <c r="O73" s="9"/>
      <c r="P73" s="9"/>
      <c r="Q73" s="9"/>
      <c r="R73" s="9"/>
      <c r="S73" s="9"/>
      <c r="T73" s="9"/>
      <c r="U73" s="9"/>
      <c r="V73" s="9"/>
      <c r="W73" s="9"/>
      <c r="X73" s="9"/>
      <c r="Y73" s="9"/>
      <c r="Z73" s="9"/>
      <c r="AA73" s="9"/>
      <c r="AB73" s="9"/>
      <c r="AC73" s="9"/>
      <c r="AD73" s="9"/>
      <c r="AE73" s="9"/>
      <c r="AF73" s="9"/>
      <c r="AG73" s="9"/>
      <c r="AH73" s="9"/>
      <c r="AI73" s="9"/>
      <c r="AJ73" s="305"/>
    </row>
    <row r="74" spans="2:36" x14ac:dyDescent="0.35">
      <c r="B74" s="305"/>
      <c r="C74" s="309"/>
      <c r="D74" s="9"/>
      <c r="E74" s="9"/>
      <c r="F74" s="341"/>
      <c r="G74" s="342"/>
      <c r="H74" s="341"/>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305"/>
    </row>
    <row r="75" spans="2:36" x14ac:dyDescent="0.35">
      <c r="B75" s="305"/>
      <c r="C75" s="309"/>
      <c r="D75" s="9"/>
      <c r="E75" s="9"/>
      <c r="F75" s="341"/>
      <c r="G75" s="342"/>
      <c r="H75" s="341"/>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305"/>
    </row>
    <row r="76" spans="2:36" x14ac:dyDescent="0.35">
      <c r="B76" s="305"/>
      <c r="C76" s="309"/>
      <c r="D76" s="9"/>
      <c r="E76" s="9"/>
      <c r="F76" s="341"/>
      <c r="G76" s="342"/>
      <c r="H76" s="341"/>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305"/>
    </row>
    <row r="77" spans="2:36" x14ac:dyDescent="0.35">
      <c r="B77" s="305"/>
      <c r="C77" s="309"/>
      <c r="D77" s="9"/>
      <c r="E77" s="9"/>
      <c r="F77" s="341"/>
      <c r="G77" s="342"/>
      <c r="H77" s="341"/>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305"/>
    </row>
    <row r="78" spans="2:36" x14ac:dyDescent="0.35">
      <c r="B78" s="305"/>
      <c r="C78" s="309"/>
      <c r="D78" s="9"/>
      <c r="E78" s="9"/>
      <c r="F78" s="341"/>
      <c r="G78" s="342"/>
      <c r="H78" s="341"/>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305"/>
    </row>
    <row r="79" spans="2:36" x14ac:dyDescent="0.35">
      <c r="B79" s="305"/>
      <c r="C79" s="309"/>
      <c r="D79" s="9"/>
      <c r="E79" s="9"/>
      <c r="F79" s="341"/>
      <c r="G79" s="342"/>
      <c r="H79" s="341"/>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305"/>
    </row>
    <row r="80" spans="2:36" x14ac:dyDescent="0.35">
      <c r="B80" s="305"/>
      <c r="C80" s="309"/>
      <c r="D80" s="9"/>
      <c r="E80" s="9"/>
      <c r="F80" s="341"/>
      <c r="G80" s="342"/>
      <c r="H80" s="341"/>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305"/>
    </row>
    <row r="81" spans="2:36" x14ac:dyDescent="0.35">
      <c r="B81" s="305"/>
      <c r="C81" s="309"/>
      <c r="D81" s="9"/>
      <c r="E81" s="9"/>
      <c r="F81" s="341"/>
      <c r="G81" s="342"/>
      <c r="H81" s="341"/>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305"/>
    </row>
    <row r="82" spans="2:36" x14ac:dyDescent="0.35">
      <c r="B82" s="305"/>
      <c r="C82" s="309"/>
      <c r="D82" s="9"/>
      <c r="E82" s="9"/>
      <c r="F82" s="341"/>
      <c r="G82" s="342"/>
      <c r="H82" s="341"/>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305"/>
    </row>
    <row r="83" spans="2:36" x14ac:dyDescent="0.35">
      <c r="B83" s="305"/>
      <c r="C83" s="309"/>
      <c r="D83" s="9"/>
      <c r="E83" s="9"/>
      <c r="F83" s="341"/>
      <c r="G83" s="342"/>
      <c r="H83" s="341"/>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305"/>
    </row>
    <row r="84" spans="2:36" x14ac:dyDescent="0.35">
      <c r="B84" s="305"/>
      <c r="C84" s="309"/>
      <c r="D84" s="9"/>
      <c r="E84" s="9"/>
      <c r="F84" s="341"/>
      <c r="G84" s="342"/>
      <c r="H84" s="341"/>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305"/>
    </row>
    <row r="85" spans="2:36" x14ac:dyDescent="0.35">
      <c r="B85" s="305"/>
      <c r="C85" s="309"/>
      <c r="D85" s="9"/>
      <c r="E85" s="9"/>
      <c r="F85" s="341"/>
      <c r="G85" s="342"/>
      <c r="H85" s="341"/>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305"/>
    </row>
    <row r="86" spans="2:36" x14ac:dyDescent="0.35">
      <c r="B86" s="305"/>
      <c r="C86" s="309"/>
      <c r="D86" s="9"/>
      <c r="E86" s="9"/>
      <c r="F86" s="341"/>
      <c r="G86" s="342"/>
      <c r="H86" s="341"/>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305"/>
    </row>
    <row r="87" spans="2:36" x14ac:dyDescent="0.35">
      <c r="B87" s="305"/>
      <c r="C87" s="309"/>
      <c r="D87" s="9"/>
      <c r="E87" s="9"/>
      <c r="F87" s="341"/>
      <c r="G87" s="332" t="s">
        <v>7</v>
      </c>
      <c r="H87" s="333" t="s">
        <v>63</v>
      </c>
      <c r="I87" s="333"/>
      <c r="J87" s="9"/>
      <c r="K87" s="9"/>
      <c r="L87" s="9"/>
      <c r="M87" s="9"/>
      <c r="N87" s="9"/>
      <c r="O87" s="9"/>
      <c r="P87" s="9"/>
      <c r="Q87" s="9"/>
      <c r="R87" s="9"/>
      <c r="S87" s="9"/>
      <c r="T87" s="9"/>
      <c r="U87" s="9"/>
      <c r="V87" s="9"/>
      <c r="W87" s="9"/>
      <c r="X87" s="9"/>
      <c r="Y87" s="9"/>
      <c r="Z87" s="9"/>
      <c r="AA87" s="9"/>
      <c r="AB87" s="9"/>
      <c r="AC87" s="9"/>
      <c r="AD87" s="9"/>
      <c r="AE87" s="9"/>
      <c r="AF87" s="9"/>
      <c r="AG87" s="9"/>
      <c r="AH87" s="9"/>
      <c r="AI87" s="9"/>
      <c r="AJ87" s="305"/>
    </row>
    <row r="88" spans="2:36" ht="6.65" customHeight="1" x14ac:dyDescent="0.35">
      <c r="B88" s="305"/>
      <c r="C88" s="309"/>
      <c r="D88" s="9"/>
      <c r="E88" s="9"/>
      <c r="F88" s="341"/>
      <c r="G88" s="342"/>
      <c r="H88" s="341"/>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305"/>
    </row>
    <row r="89" spans="2:36" x14ac:dyDescent="0.35">
      <c r="B89" s="305"/>
      <c r="C89" s="309"/>
      <c r="D89" s="9"/>
      <c r="E89" s="343"/>
      <c r="F89" s="343" t="s">
        <v>64</v>
      </c>
      <c r="G89" s="342"/>
      <c r="H89" s="341"/>
      <c r="I89" s="9"/>
      <c r="J89" s="343"/>
      <c r="K89" s="343"/>
      <c r="L89" s="9"/>
      <c r="M89" s="9"/>
      <c r="N89" s="9"/>
      <c r="O89" s="9"/>
      <c r="P89" s="9"/>
      <c r="Q89" s="9"/>
      <c r="R89" s="9"/>
      <c r="S89" s="9"/>
      <c r="T89" s="9"/>
      <c r="U89" s="9"/>
      <c r="V89" s="9"/>
      <c r="W89" s="9"/>
      <c r="X89" s="9"/>
      <c r="Y89" s="9"/>
      <c r="Z89" s="9"/>
      <c r="AA89" s="9"/>
      <c r="AB89" s="9"/>
      <c r="AC89" s="9"/>
      <c r="AD89" s="9"/>
      <c r="AE89" s="9"/>
      <c r="AF89" s="9"/>
      <c r="AG89" s="9"/>
      <c r="AH89" s="9"/>
      <c r="AI89" s="9"/>
      <c r="AJ89" s="305"/>
    </row>
    <row r="90" spans="2:36" x14ac:dyDescent="0.35">
      <c r="B90" s="305"/>
      <c r="C90" s="309"/>
      <c r="D90" s="9"/>
      <c r="E90" s="343"/>
      <c r="F90" s="341"/>
      <c r="G90" s="342"/>
      <c r="H90" s="341"/>
      <c r="I90" s="9"/>
      <c r="J90" s="343"/>
      <c r="K90" s="343"/>
      <c r="L90" s="9"/>
      <c r="M90" s="9"/>
      <c r="N90" s="9"/>
      <c r="O90" s="9"/>
      <c r="P90" s="9"/>
      <c r="Q90" s="9"/>
      <c r="R90" s="9"/>
      <c r="S90" s="9"/>
      <c r="T90" s="9"/>
      <c r="U90" s="9"/>
      <c r="V90" s="9"/>
      <c r="W90" s="9"/>
      <c r="X90" s="9"/>
      <c r="Y90" s="9"/>
      <c r="Z90" s="9"/>
      <c r="AA90" s="9"/>
      <c r="AB90" s="9"/>
      <c r="AC90" s="9"/>
      <c r="AD90" s="9"/>
      <c r="AE90" s="9"/>
      <c r="AF90" s="9"/>
      <c r="AG90" s="9"/>
      <c r="AH90" s="9"/>
      <c r="AI90" s="9"/>
      <c r="AJ90" s="305"/>
    </row>
    <row r="91" spans="2:36" x14ac:dyDescent="0.35">
      <c r="B91" s="305"/>
      <c r="C91" s="309"/>
      <c r="D91" s="9"/>
      <c r="E91" s="343"/>
      <c r="F91" s="341"/>
      <c r="G91" s="342"/>
      <c r="H91" s="341"/>
      <c r="I91" s="9"/>
      <c r="J91" s="343"/>
      <c r="K91" s="343"/>
      <c r="L91" s="9"/>
      <c r="M91" s="9"/>
      <c r="N91" s="9"/>
      <c r="O91" s="9"/>
      <c r="P91" s="9"/>
      <c r="Q91" s="9"/>
      <c r="R91" s="9"/>
      <c r="S91" s="9"/>
      <c r="T91" s="9"/>
      <c r="U91" s="9"/>
      <c r="V91" s="9"/>
      <c r="W91" s="9"/>
      <c r="X91" s="9"/>
      <c r="Y91" s="9"/>
      <c r="Z91" s="9"/>
      <c r="AA91" s="9"/>
      <c r="AB91" s="9"/>
      <c r="AC91" s="9"/>
      <c r="AD91" s="9"/>
      <c r="AE91" s="9"/>
      <c r="AF91" s="9"/>
      <c r="AG91" s="9"/>
      <c r="AH91" s="9"/>
      <c r="AI91" s="9"/>
      <c r="AJ91" s="305"/>
    </row>
    <row r="92" spans="2:36" x14ac:dyDescent="0.35">
      <c r="B92" s="305"/>
      <c r="C92" s="309"/>
      <c r="D92" s="9"/>
      <c r="E92" s="343"/>
      <c r="F92" s="341"/>
      <c r="G92" s="342"/>
      <c r="H92" s="341"/>
      <c r="I92" s="9"/>
      <c r="J92" s="343"/>
      <c r="K92" s="343"/>
      <c r="L92" s="9"/>
      <c r="M92" s="9"/>
      <c r="N92" s="9"/>
      <c r="O92" s="9"/>
      <c r="P92" s="9"/>
      <c r="Q92" s="9"/>
      <c r="R92" s="9"/>
      <c r="S92" s="9"/>
      <c r="T92" s="9"/>
      <c r="U92" s="9"/>
      <c r="V92" s="9"/>
      <c r="W92" s="9"/>
      <c r="X92" s="9"/>
      <c r="Y92" s="9"/>
      <c r="Z92" s="9"/>
      <c r="AA92" s="9"/>
      <c r="AB92" s="9"/>
      <c r="AC92" s="9"/>
      <c r="AD92" s="9"/>
      <c r="AE92" s="9"/>
      <c r="AF92" s="9"/>
      <c r="AG92" s="9"/>
      <c r="AH92" s="9"/>
      <c r="AI92" s="9"/>
      <c r="AJ92" s="305"/>
    </row>
    <row r="93" spans="2:36" x14ac:dyDescent="0.35">
      <c r="B93" s="305"/>
      <c r="C93" s="309"/>
      <c r="D93" s="9"/>
      <c r="E93" s="343"/>
      <c r="F93" s="341"/>
      <c r="G93" s="342"/>
      <c r="H93" s="341"/>
      <c r="I93" s="9"/>
      <c r="J93" s="343"/>
      <c r="K93" s="343"/>
      <c r="L93" s="9"/>
      <c r="M93" s="9"/>
      <c r="N93" s="9"/>
      <c r="O93" s="9"/>
      <c r="P93" s="9"/>
      <c r="Q93" s="9"/>
      <c r="R93" s="9"/>
      <c r="S93" s="9"/>
      <c r="T93" s="9"/>
      <c r="U93" s="9"/>
      <c r="V93" s="9"/>
      <c r="W93" s="9"/>
      <c r="X93" s="9"/>
      <c r="Y93" s="9"/>
      <c r="Z93" s="9"/>
      <c r="AA93" s="9"/>
      <c r="AB93" s="9"/>
      <c r="AC93" s="9"/>
      <c r="AD93" s="9"/>
      <c r="AE93" s="9"/>
      <c r="AF93" s="9"/>
      <c r="AG93" s="9"/>
      <c r="AH93" s="9"/>
      <c r="AI93" s="9"/>
      <c r="AJ93" s="305"/>
    </row>
    <row r="94" spans="2:36" x14ac:dyDescent="0.35">
      <c r="B94" s="305"/>
      <c r="C94" s="309"/>
      <c r="D94" s="9"/>
      <c r="E94" s="343"/>
      <c r="F94" s="341"/>
      <c r="G94" s="342"/>
      <c r="H94" s="341"/>
      <c r="I94" s="9"/>
      <c r="J94" s="343"/>
      <c r="K94" s="343"/>
      <c r="L94" s="9"/>
      <c r="M94" s="9"/>
      <c r="N94" s="9"/>
      <c r="O94" s="9"/>
      <c r="P94" s="9"/>
      <c r="Q94" s="9"/>
      <c r="R94" s="9"/>
      <c r="S94" s="9"/>
      <c r="T94" s="9"/>
      <c r="U94" s="9"/>
      <c r="V94" s="9"/>
      <c r="W94" s="9"/>
      <c r="X94" s="9"/>
      <c r="Y94" s="9"/>
      <c r="Z94" s="9"/>
      <c r="AA94" s="9"/>
      <c r="AB94" s="9"/>
      <c r="AC94" s="9"/>
      <c r="AD94" s="9"/>
      <c r="AE94" s="9"/>
      <c r="AF94" s="9"/>
      <c r="AG94" s="9"/>
      <c r="AH94" s="9"/>
      <c r="AI94" s="9"/>
      <c r="AJ94" s="305"/>
    </row>
    <row r="95" spans="2:36" x14ac:dyDescent="0.35">
      <c r="B95" s="305"/>
      <c r="C95" s="309"/>
      <c r="D95" s="9"/>
      <c r="E95" s="343"/>
      <c r="F95" s="341"/>
      <c r="G95" s="342"/>
      <c r="H95" s="341"/>
      <c r="I95" s="9"/>
      <c r="J95" s="343"/>
      <c r="K95" s="343"/>
      <c r="L95" s="9"/>
      <c r="M95" s="9"/>
      <c r="N95" s="9"/>
      <c r="O95" s="9"/>
      <c r="P95" s="9"/>
      <c r="Q95" s="9"/>
      <c r="R95" s="9"/>
      <c r="S95" s="9"/>
      <c r="T95" s="9"/>
      <c r="U95" s="9"/>
      <c r="V95" s="9"/>
      <c r="W95" s="9"/>
      <c r="X95" s="9"/>
      <c r="Y95" s="9"/>
      <c r="Z95" s="9"/>
      <c r="AA95" s="9"/>
      <c r="AB95" s="9"/>
      <c r="AC95" s="9"/>
      <c r="AD95" s="9"/>
      <c r="AE95" s="9"/>
      <c r="AF95" s="9"/>
      <c r="AG95" s="9"/>
      <c r="AH95" s="9"/>
      <c r="AI95" s="9"/>
      <c r="AJ95" s="305"/>
    </row>
    <row r="96" spans="2:36" x14ac:dyDescent="0.35">
      <c r="B96" s="305"/>
      <c r="C96" s="309"/>
      <c r="D96" s="9"/>
      <c r="E96" s="343"/>
      <c r="F96" s="341"/>
      <c r="G96" s="342"/>
      <c r="H96" s="341"/>
      <c r="I96" s="9"/>
      <c r="J96" s="343"/>
      <c r="K96" s="343"/>
      <c r="L96" s="9"/>
      <c r="M96" s="9"/>
      <c r="N96" s="9"/>
      <c r="O96" s="9"/>
      <c r="P96" s="9"/>
      <c r="Q96" s="9"/>
      <c r="R96" s="9"/>
      <c r="S96" s="9"/>
      <c r="T96" s="9"/>
      <c r="U96" s="9"/>
      <c r="V96" s="9"/>
      <c r="W96" s="9"/>
      <c r="X96" s="9"/>
      <c r="Y96" s="9"/>
      <c r="Z96" s="9"/>
      <c r="AA96" s="9"/>
      <c r="AB96" s="9"/>
      <c r="AC96" s="9"/>
      <c r="AD96" s="9"/>
      <c r="AE96" s="9"/>
      <c r="AF96" s="9"/>
      <c r="AG96" s="9"/>
      <c r="AH96" s="9"/>
      <c r="AI96" s="9"/>
      <c r="AJ96" s="305"/>
    </row>
    <row r="97" spans="2:36" x14ac:dyDescent="0.35">
      <c r="B97" s="305"/>
      <c r="C97" s="309"/>
      <c r="D97" s="9"/>
      <c r="E97" s="343"/>
      <c r="F97" s="341"/>
      <c r="G97" s="342"/>
      <c r="H97" s="341"/>
      <c r="I97" s="9"/>
      <c r="J97" s="343"/>
      <c r="K97" s="343"/>
      <c r="L97" s="9"/>
      <c r="M97" s="9"/>
      <c r="N97" s="9"/>
      <c r="O97" s="9"/>
      <c r="P97" s="9"/>
      <c r="Q97" s="9"/>
      <c r="R97" s="9"/>
      <c r="S97" s="9"/>
      <c r="T97" s="9"/>
      <c r="U97" s="9"/>
      <c r="V97" s="9"/>
      <c r="W97" s="9"/>
      <c r="X97" s="9"/>
      <c r="Y97" s="9"/>
      <c r="Z97" s="9"/>
      <c r="AA97" s="9"/>
      <c r="AB97" s="9"/>
      <c r="AC97" s="9"/>
      <c r="AD97" s="9"/>
      <c r="AE97" s="9"/>
      <c r="AF97" s="9"/>
      <c r="AG97" s="9"/>
      <c r="AH97" s="9"/>
      <c r="AI97" s="9"/>
      <c r="AJ97" s="305"/>
    </row>
    <row r="98" spans="2:36" x14ac:dyDescent="0.35">
      <c r="B98" s="305"/>
      <c r="C98" s="309"/>
      <c r="D98" s="9"/>
      <c r="E98" s="343"/>
      <c r="F98" s="341"/>
      <c r="G98" s="342"/>
      <c r="H98" s="341"/>
      <c r="I98" s="9"/>
      <c r="J98" s="343"/>
      <c r="K98" s="343"/>
      <c r="L98" s="9"/>
      <c r="M98" s="9"/>
      <c r="N98" s="9"/>
      <c r="O98" s="9"/>
      <c r="P98" s="9"/>
      <c r="Q98" s="9"/>
      <c r="R98" s="9"/>
      <c r="S98" s="9"/>
      <c r="T98" s="9"/>
      <c r="U98" s="9"/>
      <c r="V98" s="9"/>
      <c r="W98" s="9"/>
      <c r="X98" s="9"/>
      <c r="Y98" s="9"/>
      <c r="Z98" s="9"/>
      <c r="AA98" s="9"/>
      <c r="AB98" s="9"/>
      <c r="AC98" s="9"/>
      <c r="AD98" s="9"/>
      <c r="AE98" s="9"/>
      <c r="AF98" s="9"/>
      <c r="AG98" s="9"/>
      <c r="AH98" s="9"/>
      <c r="AI98" s="9"/>
      <c r="AJ98" s="305"/>
    </row>
    <row r="99" spans="2:36" x14ac:dyDescent="0.35">
      <c r="B99" s="305"/>
      <c r="C99" s="309"/>
      <c r="D99" s="9"/>
      <c r="E99" s="343"/>
      <c r="F99" s="341"/>
      <c r="G99" s="342"/>
      <c r="H99" s="341"/>
      <c r="I99" s="9"/>
      <c r="J99" s="343"/>
      <c r="K99" s="343"/>
      <c r="L99" s="9"/>
      <c r="M99" s="9"/>
      <c r="N99" s="9"/>
      <c r="O99" s="9"/>
      <c r="P99" s="9"/>
      <c r="Q99" s="9"/>
      <c r="R99" s="9"/>
      <c r="S99" s="9"/>
      <c r="T99" s="9"/>
      <c r="U99" s="9"/>
      <c r="V99" s="9"/>
      <c r="W99" s="9"/>
      <c r="X99" s="9"/>
      <c r="Y99" s="9"/>
      <c r="Z99" s="9"/>
      <c r="AA99" s="9"/>
      <c r="AB99" s="9"/>
      <c r="AC99" s="9"/>
      <c r="AD99" s="9"/>
      <c r="AE99" s="9"/>
      <c r="AF99" s="9"/>
      <c r="AG99" s="9"/>
      <c r="AH99" s="9"/>
      <c r="AI99" s="9"/>
      <c r="AJ99" s="305"/>
    </row>
    <row r="100" spans="2:36" x14ac:dyDescent="0.35">
      <c r="B100" s="305"/>
      <c r="C100" s="309"/>
      <c r="D100" s="9"/>
      <c r="E100" s="343"/>
      <c r="F100" s="341"/>
      <c r="G100" s="342"/>
      <c r="H100" s="341"/>
      <c r="I100" s="9"/>
      <c r="J100" s="343"/>
      <c r="K100" s="343"/>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305"/>
    </row>
    <row r="101" spans="2:36" x14ac:dyDescent="0.35">
      <c r="B101" s="305"/>
      <c r="C101" s="309"/>
      <c r="D101" s="9"/>
      <c r="E101" s="9"/>
      <c r="F101" s="341"/>
      <c r="G101" s="342"/>
      <c r="H101" s="341"/>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305"/>
    </row>
    <row r="102" spans="2:36" x14ac:dyDescent="0.35">
      <c r="B102" s="305"/>
      <c r="C102" s="309"/>
      <c r="D102" s="9"/>
      <c r="E102" s="9"/>
      <c r="F102" s="341"/>
      <c r="G102" s="342"/>
      <c r="H102" s="341"/>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305"/>
    </row>
    <row r="103" spans="2:36" x14ac:dyDescent="0.35">
      <c r="B103" s="305"/>
      <c r="C103" s="309"/>
      <c r="D103" s="9"/>
      <c r="E103" s="9"/>
      <c r="F103" s="341"/>
      <c r="G103" s="342"/>
      <c r="H103" s="341"/>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305"/>
    </row>
    <row r="104" spans="2:36" x14ac:dyDescent="0.35">
      <c r="B104" s="305"/>
      <c r="C104" s="309"/>
      <c r="D104" s="9"/>
      <c r="E104" s="9"/>
      <c r="F104" s="341"/>
      <c r="G104" s="342"/>
      <c r="H104" s="341"/>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305"/>
    </row>
    <row r="105" spans="2:36" x14ac:dyDescent="0.35">
      <c r="B105" s="305"/>
      <c r="C105" s="309"/>
      <c r="D105" s="9"/>
      <c r="E105" s="9"/>
      <c r="F105" s="341"/>
      <c r="G105" s="342"/>
      <c r="H105" s="341"/>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305"/>
    </row>
    <row r="106" spans="2:36" x14ac:dyDescent="0.35">
      <c r="B106" s="305"/>
      <c r="C106" s="309"/>
      <c r="D106" s="9"/>
      <c r="E106" s="9"/>
      <c r="F106" s="341"/>
      <c r="G106" s="342"/>
      <c r="H106" s="341"/>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305"/>
    </row>
    <row r="107" spans="2:36" x14ac:dyDescent="0.35">
      <c r="B107" s="305"/>
      <c r="C107" s="309"/>
      <c r="D107" s="9"/>
      <c r="E107" s="9"/>
      <c r="F107" s="341"/>
      <c r="G107" s="342"/>
      <c r="H107" s="341"/>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305"/>
    </row>
    <row r="108" spans="2:36" x14ac:dyDescent="0.35">
      <c r="B108" s="305"/>
      <c r="C108" s="309"/>
      <c r="D108" s="9"/>
      <c r="E108" s="9"/>
      <c r="F108" s="341"/>
      <c r="G108" s="342"/>
      <c r="H108" s="341"/>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305"/>
    </row>
    <row r="109" spans="2:36" x14ac:dyDescent="0.35">
      <c r="B109" s="305"/>
      <c r="C109" s="309"/>
      <c r="D109" s="328" t="s">
        <v>65</v>
      </c>
      <c r="E109" s="328"/>
      <c r="F109" s="329"/>
      <c r="G109" s="329"/>
      <c r="H109" s="329"/>
      <c r="I109" s="329"/>
      <c r="J109" s="329"/>
      <c r="K109" s="329"/>
      <c r="L109" s="329"/>
      <c r="M109" s="329"/>
      <c r="N109" s="329"/>
      <c r="O109" s="329"/>
      <c r="P109" s="329"/>
      <c r="Q109" s="329"/>
      <c r="R109" s="329"/>
      <c r="S109" s="329"/>
      <c r="T109" s="329"/>
      <c r="U109" s="329"/>
      <c r="V109" s="329"/>
      <c r="W109" s="329"/>
      <c r="X109" s="329"/>
      <c r="Y109" s="329"/>
      <c r="Z109" s="329"/>
      <c r="AA109" s="329"/>
      <c r="AB109" s="329"/>
      <c r="AC109" s="329"/>
      <c r="AD109" s="329"/>
      <c r="AE109" s="329"/>
      <c r="AF109" s="329"/>
      <c r="AG109" s="329"/>
      <c r="AH109" s="329"/>
      <c r="AI109" s="329"/>
      <c r="AJ109" s="305"/>
    </row>
    <row r="110" spans="2:36" ht="6.65" customHeight="1" x14ac:dyDescent="0.35">
      <c r="B110" s="305"/>
      <c r="C110" s="309"/>
      <c r="D110" s="9"/>
      <c r="E110" s="9"/>
      <c r="F110" s="341"/>
      <c r="G110" s="342"/>
      <c r="H110" s="341"/>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305"/>
    </row>
    <row r="111" spans="2:36" x14ac:dyDescent="0.35">
      <c r="B111" s="305"/>
      <c r="C111" s="309"/>
      <c r="D111" s="9"/>
      <c r="E111" s="330" t="s">
        <v>37</v>
      </c>
      <c r="F111" s="331" t="s">
        <v>66</v>
      </c>
      <c r="G111" s="342"/>
      <c r="H111" s="341"/>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305"/>
    </row>
    <row r="112" spans="2:36" ht="6.65" customHeight="1" x14ac:dyDescent="0.35">
      <c r="B112" s="305"/>
      <c r="C112" s="309"/>
      <c r="D112" s="9"/>
      <c r="E112" s="9"/>
      <c r="F112" s="334"/>
      <c r="G112" s="333"/>
      <c r="H112" s="341"/>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305"/>
    </row>
    <row r="113" spans="2:36" x14ac:dyDescent="0.35">
      <c r="B113" s="305"/>
      <c r="C113" s="309"/>
      <c r="D113" s="9"/>
      <c r="E113" s="330" t="s">
        <v>39</v>
      </c>
      <c r="F113" s="331" t="s">
        <v>67</v>
      </c>
      <c r="G113" s="9"/>
      <c r="H113" s="341"/>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305"/>
    </row>
    <row r="114" spans="2:36" ht="6.65" customHeight="1" x14ac:dyDescent="0.35">
      <c r="B114" s="305"/>
      <c r="C114" s="309"/>
      <c r="D114" s="9"/>
      <c r="E114" s="9"/>
      <c r="F114" s="334"/>
      <c r="G114" s="335"/>
      <c r="H114" s="341"/>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305"/>
    </row>
    <row r="115" spans="2:36" x14ac:dyDescent="0.35">
      <c r="B115" s="305"/>
      <c r="C115" s="309"/>
      <c r="D115" s="9"/>
      <c r="E115" s="330" t="s">
        <v>46</v>
      </c>
      <c r="F115" s="340" t="s">
        <v>68</v>
      </c>
      <c r="G115" s="9"/>
      <c r="H115" s="341"/>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305"/>
    </row>
    <row r="116" spans="2:36" x14ac:dyDescent="0.35">
      <c r="B116" s="305"/>
      <c r="C116" s="309"/>
      <c r="D116" s="9"/>
      <c r="E116" s="330"/>
      <c r="F116" s="332" t="s">
        <v>7</v>
      </c>
      <c r="G116" s="333" t="s">
        <v>1676</v>
      </c>
      <c r="H116" s="341"/>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305"/>
    </row>
    <row r="117" spans="2:36" x14ac:dyDescent="0.35">
      <c r="B117" s="305"/>
      <c r="C117" s="309"/>
      <c r="D117" s="9"/>
      <c r="E117" s="330"/>
      <c r="F117" s="332"/>
      <c r="G117" s="333" t="s">
        <v>69</v>
      </c>
      <c r="H117" s="341"/>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305"/>
    </row>
    <row r="118" spans="2:36" ht="6.65" customHeight="1" x14ac:dyDescent="0.35">
      <c r="B118" s="305"/>
      <c r="C118" s="309"/>
      <c r="D118" s="9"/>
      <c r="E118" s="330"/>
      <c r="F118" s="332"/>
      <c r="G118" s="333"/>
      <c r="H118" s="341"/>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305"/>
    </row>
    <row r="119" spans="2:36" ht="6.65" customHeight="1" x14ac:dyDescent="0.35">
      <c r="B119" s="305"/>
      <c r="C119" s="309"/>
      <c r="D119" s="9"/>
      <c r="E119" s="330"/>
      <c r="F119" s="344"/>
      <c r="G119" s="345"/>
      <c r="H119" s="346"/>
      <c r="I119" s="346"/>
      <c r="J119" s="357"/>
      <c r="K119" s="357"/>
      <c r="L119" s="357"/>
      <c r="M119" s="357"/>
      <c r="N119" s="357"/>
      <c r="O119" s="357"/>
      <c r="P119" s="357"/>
      <c r="Q119" s="357"/>
      <c r="R119" s="357"/>
      <c r="S119" s="357"/>
      <c r="T119" s="357"/>
      <c r="U119" s="357"/>
      <c r="V119" s="357"/>
      <c r="W119" s="357"/>
      <c r="X119" s="357"/>
      <c r="Y119" s="357"/>
      <c r="Z119" s="357"/>
      <c r="AA119" s="357"/>
      <c r="AB119" s="357"/>
      <c r="AC119" s="357"/>
      <c r="AD119" s="357"/>
      <c r="AE119" s="357"/>
      <c r="AF119" s="357"/>
      <c r="AG119" s="357"/>
      <c r="AH119" s="367"/>
      <c r="AI119" s="9"/>
      <c r="AJ119" s="305"/>
    </row>
    <row r="120" spans="2:36" ht="15" customHeight="1" x14ac:dyDescent="0.35">
      <c r="B120" s="305"/>
      <c r="C120" s="309"/>
      <c r="D120" s="9"/>
      <c r="E120" s="330"/>
      <c r="F120" s="347" t="s">
        <v>70</v>
      </c>
      <c r="G120" s="348" t="s">
        <v>71</v>
      </c>
      <c r="H120" s="349"/>
      <c r="I120" s="349"/>
      <c r="J120" s="355"/>
      <c r="K120" s="355"/>
      <c r="L120" s="355"/>
      <c r="M120" s="355"/>
      <c r="N120" s="355"/>
      <c r="O120" s="355"/>
      <c r="P120" s="355"/>
      <c r="Q120" s="355"/>
      <c r="R120" s="355"/>
      <c r="S120" s="355"/>
      <c r="T120" s="355"/>
      <c r="U120" s="355"/>
      <c r="V120" s="355"/>
      <c r="W120" s="355"/>
      <c r="X120" s="355"/>
      <c r="Y120" s="355"/>
      <c r="Z120" s="355"/>
      <c r="AA120" s="355"/>
      <c r="AB120" s="355"/>
      <c r="AC120" s="355"/>
      <c r="AD120" s="355"/>
      <c r="AE120" s="355"/>
      <c r="AF120" s="355"/>
      <c r="AG120" s="355"/>
      <c r="AH120" s="368"/>
      <c r="AI120" s="9"/>
      <c r="AJ120" s="305"/>
    </row>
    <row r="121" spans="2:36" ht="6.65" customHeight="1" x14ac:dyDescent="0.35">
      <c r="B121" s="305"/>
      <c r="C121" s="309"/>
      <c r="D121" s="9"/>
      <c r="E121" s="330"/>
      <c r="F121" s="350"/>
      <c r="G121" s="351"/>
      <c r="H121" s="349"/>
      <c r="I121" s="349"/>
      <c r="J121" s="355"/>
      <c r="K121" s="355"/>
      <c r="L121" s="355"/>
      <c r="M121" s="355"/>
      <c r="N121" s="355"/>
      <c r="O121" s="355"/>
      <c r="P121" s="355"/>
      <c r="Q121" s="355"/>
      <c r="R121" s="355"/>
      <c r="S121" s="355"/>
      <c r="T121" s="355"/>
      <c r="U121" s="355"/>
      <c r="V121" s="355"/>
      <c r="W121" s="355"/>
      <c r="X121" s="355"/>
      <c r="Y121" s="355"/>
      <c r="Z121" s="355"/>
      <c r="AA121" s="355"/>
      <c r="AB121" s="355"/>
      <c r="AC121" s="355"/>
      <c r="AD121" s="355"/>
      <c r="AE121" s="355"/>
      <c r="AF121" s="355"/>
      <c r="AG121" s="355"/>
      <c r="AH121" s="368"/>
      <c r="AI121" s="9"/>
      <c r="AJ121" s="305"/>
    </row>
    <row r="122" spans="2:36" ht="16.5" x14ac:dyDescent="0.35">
      <c r="B122" s="305"/>
      <c r="C122" s="309"/>
      <c r="D122" s="9"/>
      <c r="E122" s="330"/>
      <c r="F122" s="347"/>
      <c r="G122" s="352"/>
      <c r="H122" s="353" t="s">
        <v>72</v>
      </c>
      <c r="I122" s="358"/>
      <c r="J122" s="359"/>
      <c r="K122" s="360" t="s">
        <v>73</v>
      </c>
      <c r="L122" s="360"/>
      <c r="M122" s="360"/>
      <c r="N122" s="360"/>
      <c r="O122" s="361"/>
      <c r="P122" s="359"/>
      <c r="Q122" s="353" t="s">
        <v>74</v>
      </c>
      <c r="R122" s="358"/>
      <c r="S122" s="358"/>
      <c r="T122" s="358"/>
      <c r="U122" s="358"/>
      <c r="V122" s="358"/>
      <c r="W122" s="358"/>
      <c r="X122" s="358"/>
      <c r="Y122" s="358"/>
      <c r="Z122" s="358"/>
      <c r="AA122" s="358"/>
      <c r="AB122" s="358"/>
      <c r="AC122" s="366"/>
      <c r="AD122" s="352"/>
      <c r="AE122" s="352"/>
      <c r="AF122" s="352"/>
      <c r="AG122" s="352"/>
      <c r="AH122" s="369"/>
      <c r="AI122" s="9"/>
      <c r="AJ122" s="305"/>
    </row>
    <row r="123" spans="2:36" x14ac:dyDescent="0.35">
      <c r="B123" s="305"/>
      <c r="C123" s="309"/>
      <c r="D123" s="9"/>
      <c r="E123" s="330"/>
      <c r="F123" s="354"/>
      <c r="G123" s="355"/>
      <c r="H123" s="356"/>
      <c r="I123" s="362"/>
      <c r="J123" s="363" t="s">
        <v>75</v>
      </c>
      <c r="K123" s="412">
        <v>46388</v>
      </c>
      <c r="L123" s="413"/>
      <c r="M123" s="413"/>
      <c r="N123" s="413"/>
      <c r="O123" s="413"/>
      <c r="P123" s="414"/>
      <c r="Q123" s="415">
        <v>46054</v>
      </c>
      <c r="R123" s="416"/>
      <c r="S123" s="416"/>
      <c r="T123" s="416"/>
      <c r="U123" s="416"/>
      <c r="V123" s="365" t="s">
        <v>76</v>
      </c>
      <c r="W123" s="364"/>
      <c r="X123" s="364"/>
      <c r="Y123" s="416">
        <v>46418</v>
      </c>
      <c r="Z123" s="416"/>
      <c r="AA123" s="416"/>
      <c r="AB123" s="416"/>
      <c r="AC123" s="417"/>
      <c r="AD123" s="355"/>
      <c r="AE123" s="355"/>
      <c r="AF123" s="355"/>
      <c r="AG123" s="355"/>
      <c r="AH123" s="368"/>
      <c r="AI123" s="9"/>
      <c r="AJ123" s="305"/>
    </row>
    <row r="124" spans="2:36" ht="15" customHeight="1" x14ac:dyDescent="0.35">
      <c r="B124" s="305"/>
      <c r="C124" s="309"/>
      <c r="D124" s="9"/>
      <c r="E124" s="330"/>
      <c r="F124" s="354"/>
      <c r="G124" s="355"/>
      <c r="H124" s="356"/>
      <c r="I124" s="362"/>
      <c r="J124" s="363" t="s">
        <v>77</v>
      </c>
      <c r="K124" s="412">
        <v>46419</v>
      </c>
      <c r="L124" s="413"/>
      <c r="M124" s="413"/>
      <c r="N124" s="413"/>
      <c r="O124" s="413"/>
      <c r="P124" s="414"/>
      <c r="Q124" s="415">
        <v>46082</v>
      </c>
      <c r="R124" s="416"/>
      <c r="S124" s="416"/>
      <c r="T124" s="416"/>
      <c r="U124" s="416"/>
      <c r="V124" s="365" t="s">
        <v>76</v>
      </c>
      <c r="W124" s="364"/>
      <c r="X124" s="364"/>
      <c r="Y124" s="416">
        <v>46446</v>
      </c>
      <c r="Z124" s="416"/>
      <c r="AA124" s="416"/>
      <c r="AB124" s="416"/>
      <c r="AC124" s="417"/>
      <c r="AD124" s="355"/>
      <c r="AE124" s="355"/>
      <c r="AF124" s="355"/>
      <c r="AG124" s="355"/>
      <c r="AH124" s="368"/>
      <c r="AI124" s="9"/>
      <c r="AJ124" s="305"/>
    </row>
    <row r="125" spans="2:36" x14ac:dyDescent="0.35">
      <c r="B125" s="305"/>
      <c r="C125" s="309"/>
      <c r="D125" s="9"/>
      <c r="E125" s="330"/>
      <c r="F125" s="354"/>
      <c r="G125" s="355"/>
      <c r="H125" s="356"/>
      <c r="I125" s="362"/>
      <c r="J125" s="363" t="s">
        <v>78</v>
      </c>
      <c r="K125" s="412">
        <v>46447</v>
      </c>
      <c r="L125" s="413"/>
      <c r="M125" s="413"/>
      <c r="N125" s="413"/>
      <c r="O125" s="413"/>
      <c r="P125" s="414"/>
      <c r="Q125" s="415">
        <v>46113</v>
      </c>
      <c r="R125" s="416"/>
      <c r="S125" s="416"/>
      <c r="T125" s="416"/>
      <c r="U125" s="416"/>
      <c r="V125" s="365" t="s">
        <v>76</v>
      </c>
      <c r="W125" s="364"/>
      <c r="X125" s="364"/>
      <c r="Y125" s="416">
        <v>46477</v>
      </c>
      <c r="Z125" s="416"/>
      <c r="AA125" s="416"/>
      <c r="AB125" s="416"/>
      <c r="AC125" s="417"/>
      <c r="AD125" s="355"/>
      <c r="AE125" s="355"/>
      <c r="AF125" s="355"/>
      <c r="AG125" s="355"/>
      <c r="AH125" s="368"/>
      <c r="AI125" s="9"/>
      <c r="AJ125" s="305"/>
    </row>
    <row r="126" spans="2:36" x14ac:dyDescent="0.35">
      <c r="B126" s="305"/>
      <c r="C126" s="309"/>
      <c r="D126" s="9"/>
      <c r="E126" s="330"/>
      <c r="F126" s="354"/>
      <c r="G126" s="355"/>
      <c r="H126" s="356"/>
      <c r="I126" s="362"/>
      <c r="J126" s="363" t="s">
        <v>79</v>
      </c>
      <c r="K126" s="412">
        <v>46478</v>
      </c>
      <c r="L126" s="413"/>
      <c r="M126" s="413"/>
      <c r="N126" s="413"/>
      <c r="O126" s="413"/>
      <c r="P126" s="414"/>
      <c r="Q126" s="415">
        <v>46143</v>
      </c>
      <c r="R126" s="416"/>
      <c r="S126" s="416"/>
      <c r="T126" s="416"/>
      <c r="U126" s="416"/>
      <c r="V126" s="365" t="s">
        <v>76</v>
      </c>
      <c r="W126" s="364"/>
      <c r="X126" s="364"/>
      <c r="Y126" s="416">
        <v>46507</v>
      </c>
      <c r="Z126" s="416"/>
      <c r="AA126" s="416"/>
      <c r="AB126" s="416"/>
      <c r="AC126" s="417"/>
      <c r="AD126" s="355"/>
      <c r="AE126" s="355"/>
      <c r="AF126" s="355"/>
      <c r="AG126" s="355"/>
      <c r="AH126" s="368"/>
      <c r="AI126" s="9"/>
      <c r="AJ126" s="305"/>
    </row>
    <row r="127" spans="2:36" x14ac:dyDescent="0.35">
      <c r="B127" s="305"/>
      <c r="C127" s="309"/>
      <c r="D127" s="9"/>
      <c r="E127" s="330"/>
      <c r="F127" s="354"/>
      <c r="G127" s="355"/>
      <c r="H127" s="356"/>
      <c r="I127" s="362"/>
      <c r="J127" s="363" t="s">
        <v>80</v>
      </c>
      <c r="K127" s="412">
        <v>46508</v>
      </c>
      <c r="L127" s="413"/>
      <c r="M127" s="413"/>
      <c r="N127" s="413"/>
      <c r="O127" s="413"/>
      <c r="P127" s="414"/>
      <c r="Q127" s="415">
        <v>46174</v>
      </c>
      <c r="R127" s="416"/>
      <c r="S127" s="416"/>
      <c r="T127" s="416"/>
      <c r="U127" s="416"/>
      <c r="V127" s="365" t="s">
        <v>76</v>
      </c>
      <c r="W127" s="364"/>
      <c r="X127" s="364"/>
      <c r="Y127" s="416">
        <v>46538</v>
      </c>
      <c r="Z127" s="416"/>
      <c r="AA127" s="416"/>
      <c r="AB127" s="416"/>
      <c r="AC127" s="417"/>
      <c r="AD127" s="355"/>
      <c r="AE127" s="355"/>
      <c r="AF127" s="355"/>
      <c r="AG127" s="355"/>
      <c r="AH127" s="368"/>
      <c r="AI127" s="9"/>
      <c r="AJ127" s="305"/>
    </row>
    <row r="128" spans="2:36" x14ac:dyDescent="0.35">
      <c r="B128" s="305"/>
      <c r="C128" s="309"/>
      <c r="D128" s="9"/>
      <c r="E128" s="330"/>
      <c r="F128" s="354"/>
      <c r="G128" s="355"/>
      <c r="H128" s="356"/>
      <c r="I128" s="362"/>
      <c r="J128" s="363" t="s">
        <v>81</v>
      </c>
      <c r="K128" s="412">
        <v>46539</v>
      </c>
      <c r="L128" s="413"/>
      <c r="M128" s="413"/>
      <c r="N128" s="413"/>
      <c r="O128" s="413"/>
      <c r="P128" s="414"/>
      <c r="Q128" s="415">
        <v>46204</v>
      </c>
      <c r="R128" s="416"/>
      <c r="S128" s="416"/>
      <c r="T128" s="416"/>
      <c r="U128" s="416"/>
      <c r="V128" s="365" t="s">
        <v>76</v>
      </c>
      <c r="W128" s="364"/>
      <c r="X128" s="364"/>
      <c r="Y128" s="416">
        <v>46568</v>
      </c>
      <c r="Z128" s="416"/>
      <c r="AA128" s="416"/>
      <c r="AB128" s="416"/>
      <c r="AC128" s="417"/>
      <c r="AD128" s="355"/>
      <c r="AE128" s="355"/>
      <c r="AF128" s="355"/>
      <c r="AG128" s="355"/>
      <c r="AH128" s="368"/>
      <c r="AI128" s="9"/>
      <c r="AJ128" s="305"/>
    </row>
    <row r="129" spans="2:36" x14ac:dyDescent="0.35">
      <c r="B129" s="305"/>
      <c r="C129" s="309"/>
      <c r="D129" s="9"/>
      <c r="E129" s="330"/>
      <c r="F129" s="354"/>
      <c r="G129" s="355"/>
      <c r="H129" s="356"/>
      <c r="I129" s="362"/>
      <c r="J129" s="363" t="s">
        <v>82</v>
      </c>
      <c r="K129" s="412">
        <v>46569</v>
      </c>
      <c r="L129" s="413"/>
      <c r="M129" s="413"/>
      <c r="N129" s="413"/>
      <c r="O129" s="413"/>
      <c r="P129" s="414"/>
      <c r="Q129" s="415">
        <v>46235</v>
      </c>
      <c r="R129" s="416"/>
      <c r="S129" s="416"/>
      <c r="T129" s="416"/>
      <c r="U129" s="416"/>
      <c r="V129" s="365" t="s">
        <v>76</v>
      </c>
      <c r="W129" s="364"/>
      <c r="X129" s="364"/>
      <c r="Y129" s="416">
        <v>46599</v>
      </c>
      <c r="Z129" s="416"/>
      <c r="AA129" s="416"/>
      <c r="AB129" s="416"/>
      <c r="AC129" s="417"/>
      <c r="AD129" s="355"/>
      <c r="AE129" s="355"/>
      <c r="AF129" s="355"/>
      <c r="AG129" s="355"/>
      <c r="AH129" s="368"/>
      <c r="AI129" s="9"/>
      <c r="AJ129" s="305"/>
    </row>
    <row r="130" spans="2:36" x14ac:dyDescent="0.35">
      <c r="B130" s="305"/>
      <c r="C130" s="309"/>
      <c r="D130" s="9"/>
      <c r="E130" s="330"/>
      <c r="F130" s="354"/>
      <c r="G130" s="355"/>
      <c r="H130" s="356"/>
      <c r="I130" s="362"/>
      <c r="J130" s="363" t="s">
        <v>83</v>
      </c>
      <c r="K130" s="412">
        <v>46600</v>
      </c>
      <c r="L130" s="413"/>
      <c r="M130" s="413"/>
      <c r="N130" s="413"/>
      <c r="O130" s="413"/>
      <c r="P130" s="414"/>
      <c r="Q130" s="415">
        <v>46266</v>
      </c>
      <c r="R130" s="416"/>
      <c r="S130" s="416"/>
      <c r="T130" s="416"/>
      <c r="U130" s="416"/>
      <c r="V130" s="365" t="s">
        <v>76</v>
      </c>
      <c r="W130" s="364"/>
      <c r="X130" s="364"/>
      <c r="Y130" s="416">
        <v>46630</v>
      </c>
      <c r="Z130" s="416"/>
      <c r="AA130" s="416"/>
      <c r="AB130" s="416"/>
      <c r="AC130" s="417"/>
      <c r="AD130" s="355"/>
      <c r="AE130" s="355"/>
      <c r="AF130" s="355"/>
      <c r="AG130" s="355"/>
      <c r="AH130" s="368"/>
      <c r="AI130" s="9"/>
      <c r="AJ130" s="305"/>
    </row>
    <row r="131" spans="2:36" x14ac:dyDescent="0.35">
      <c r="B131" s="305"/>
      <c r="C131" s="309"/>
      <c r="D131" s="9"/>
      <c r="E131" s="330"/>
      <c r="F131" s="354"/>
      <c r="G131" s="355"/>
      <c r="H131" s="356"/>
      <c r="I131" s="362"/>
      <c r="J131" s="363" t="s">
        <v>84</v>
      </c>
      <c r="K131" s="412">
        <v>46631</v>
      </c>
      <c r="L131" s="413"/>
      <c r="M131" s="413"/>
      <c r="N131" s="413"/>
      <c r="O131" s="413"/>
      <c r="P131" s="414"/>
      <c r="Q131" s="415">
        <v>46296</v>
      </c>
      <c r="R131" s="416"/>
      <c r="S131" s="416"/>
      <c r="T131" s="416"/>
      <c r="U131" s="416"/>
      <c r="V131" s="365" t="s">
        <v>76</v>
      </c>
      <c r="W131" s="364"/>
      <c r="X131" s="364"/>
      <c r="Y131" s="416">
        <v>46660</v>
      </c>
      <c r="Z131" s="416"/>
      <c r="AA131" s="416"/>
      <c r="AB131" s="416"/>
      <c r="AC131" s="417"/>
      <c r="AD131" s="355"/>
      <c r="AE131" s="355"/>
      <c r="AF131" s="355"/>
      <c r="AG131" s="355"/>
      <c r="AH131" s="368"/>
      <c r="AI131" s="9"/>
      <c r="AJ131" s="305"/>
    </row>
    <row r="132" spans="2:36" x14ac:dyDescent="0.35">
      <c r="B132" s="305"/>
      <c r="C132" s="309"/>
      <c r="D132" s="9"/>
      <c r="E132" s="330"/>
      <c r="F132" s="354"/>
      <c r="G132" s="355"/>
      <c r="H132" s="356"/>
      <c r="I132" s="362"/>
      <c r="J132" t="s">
        <v>1677</v>
      </c>
      <c r="K132" s="412">
        <v>46296</v>
      </c>
      <c r="L132" s="413"/>
      <c r="M132" s="413"/>
      <c r="N132" s="413"/>
      <c r="O132" s="413"/>
      <c r="P132" s="414"/>
      <c r="Q132" s="415">
        <v>45962</v>
      </c>
      <c r="R132" s="416"/>
      <c r="S132" s="416"/>
      <c r="T132" s="416"/>
      <c r="U132" s="416"/>
      <c r="V132" s="365" t="s">
        <v>76</v>
      </c>
      <c r="W132" s="364"/>
      <c r="X132" s="364"/>
      <c r="Y132" s="416">
        <v>46326</v>
      </c>
      <c r="Z132" s="416"/>
      <c r="AA132" s="416"/>
      <c r="AB132" s="416"/>
      <c r="AC132" s="417"/>
      <c r="AD132" s="355"/>
      <c r="AE132" s="355"/>
      <c r="AF132" s="355"/>
      <c r="AG132" s="355"/>
      <c r="AH132" s="368"/>
      <c r="AI132" s="9"/>
      <c r="AJ132" s="305"/>
    </row>
    <row r="133" spans="2:36" x14ac:dyDescent="0.35">
      <c r="B133" s="305"/>
      <c r="C133" s="309"/>
      <c r="D133" s="9"/>
      <c r="E133" s="330"/>
      <c r="F133" s="354"/>
      <c r="G133" s="355"/>
      <c r="H133" s="356"/>
      <c r="I133" s="362"/>
      <c r="J133" s="363" t="s">
        <v>85</v>
      </c>
      <c r="K133" s="412">
        <v>46327</v>
      </c>
      <c r="L133" s="413"/>
      <c r="M133" s="413"/>
      <c r="N133" s="413"/>
      <c r="O133" s="413"/>
      <c r="P133" s="414"/>
      <c r="Q133" s="415">
        <v>45992</v>
      </c>
      <c r="R133" s="416"/>
      <c r="S133" s="416"/>
      <c r="T133" s="416"/>
      <c r="U133" s="416"/>
      <c r="V133" s="365" t="s">
        <v>76</v>
      </c>
      <c r="W133" s="364"/>
      <c r="X133" s="364"/>
      <c r="Y133" s="416">
        <v>46356</v>
      </c>
      <c r="Z133" s="416"/>
      <c r="AA133" s="416"/>
      <c r="AB133" s="416"/>
      <c r="AC133" s="417"/>
      <c r="AD133" s="355"/>
      <c r="AE133" s="355"/>
      <c r="AF133" s="355"/>
      <c r="AG133" s="355"/>
      <c r="AH133" s="368"/>
      <c r="AI133" s="9"/>
      <c r="AJ133" s="305"/>
    </row>
    <row r="134" spans="2:36" x14ac:dyDescent="0.35">
      <c r="B134" s="305"/>
      <c r="C134" s="309"/>
      <c r="D134" s="9"/>
      <c r="E134" s="330"/>
      <c r="F134" s="354"/>
      <c r="G134" s="355"/>
      <c r="H134" s="356"/>
      <c r="I134" s="362"/>
      <c r="J134" s="363" t="s">
        <v>86</v>
      </c>
      <c r="K134" s="412">
        <v>46357</v>
      </c>
      <c r="L134" s="413"/>
      <c r="M134" s="413"/>
      <c r="N134" s="413"/>
      <c r="O134" s="413"/>
      <c r="P134" s="414"/>
      <c r="Q134" s="415">
        <v>46023</v>
      </c>
      <c r="R134" s="416"/>
      <c r="S134" s="416"/>
      <c r="T134" s="416"/>
      <c r="U134" s="416"/>
      <c r="V134" s="365" t="s">
        <v>76</v>
      </c>
      <c r="W134" s="364"/>
      <c r="X134" s="364"/>
      <c r="Y134" s="416">
        <v>46387</v>
      </c>
      <c r="Z134" s="416"/>
      <c r="AA134" s="416"/>
      <c r="AB134" s="416"/>
      <c r="AC134" s="417"/>
      <c r="AD134" s="355"/>
      <c r="AE134" s="355"/>
      <c r="AF134" s="355"/>
      <c r="AG134" s="355"/>
      <c r="AH134" s="368"/>
      <c r="AI134" s="9"/>
      <c r="AJ134" s="305"/>
    </row>
    <row r="135" spans="2:36" ht="6.4" customHeight="1" x14ac:dyDescent="0.35">
      <c r="B135" s="305"/>
      <c r="C135" s="309"/>
      <c r="D135" s="9"/>
      <c r="E135" s="330"/>
      <c r="F135" s="354"/>
      <c r="G135" s="355"/>
      <c r="H135" s="370"/>
      <c r="I135" s="370"/>
      <c r="J135" s="388"/>
      <c r="K135" s="389"/>
      <c r="L135" s="389"/>
      <c r="M135" s="389"/>
      <c r="N135" s="389"/>
      <c r="O135" s="389"/>
      <c r="P135" s="389"/>
      <c r="Q135" s="398"/>
      <c r="R135" s="398"/>
      <c r="S135" s="398"/>
      <c r="T135" s="398"/>
      <c r="U135" s="398"/>
      <c r="V135" s="399"/>
      <c r="W135" s="398"/>
      <c r="X135" s="398"/>
      <c r="Y135" s="398"/>
      <c r="Z135" s="398"/>
      <c r="AA135" s="398"/>
      <c r="AB135" s="398"/>
      <c r="AC135" s="398"/>
      <c r="AD135" s="355"/>
      <c r="AE135" s="355"/>
      <c r="AF135" s="355"/>
      <c r="AG135" s="355"/>
      <c r="AH135" s="368"/>
      <c r="AI135" s="9"/>
      <c r="AJ135" s="305"/>
    </row>
    <row r="136" spans="2:36" x14ac:dyDescent="0.35">
      <c r="B136" s="305"/>
      <c r="C136" s="309"/>
      <c r="D136" s="9"/>
      <c r="E136" s="330"/>
      <c r="F136" s="354"/>
      <c r="G136" s="355"/>
      <c r="H136" s="371" t="s">
        <v>87</v>
      </c>
      <c r="I136" s="390" t="s">
        <v>88</v>
      </c>
      <c r="J136" s="388"/>
      <c r="K136" s="389"/>
      <c r="L136" s="389"/>
      <c r="M136" s="389"/>
      <c r="N136" s="389"/>
      <c r="O136" s="389"/>
      <c r="P136" s="389"/>
      <c r="Q136" s="398"/>
      <c r="R136" s="398"/>
      <c r="S136" s="398"/>
      <c r="T136" s="398"/>
      <c r="U136" s="398"/>
      <c r="V136" s="399"/>
      <c r="W136" s="398"/>
      <c r="X136" s="398"/>
      <c r="Y136" s="398"/>
      <c r="Z136" s="398"/>
      <c r="AA136" s="398"/>
      <c r="AB136" s="398"/>
      <c r="AC136" s="398"/>
      <c r="AD136" s="355"/>
      <c r="AE136" s="355"/>
      <c r="AF136" s="355"/>
      <c r="AG136" s="355"/>
      <c r="AH136" s="368"/>
      <c r="AI136" s="9"/>
      <c r="AJ136" s="305"/>
    </row>
    <row r="137" spans="2:36" x14ac:dyDescent="0.35">
      <c r="B137" s="305"/>
      <c r="C137" s="309"/>
      <c r="D137" s="9"/>
      <c r="E137" s="330"/>
      <c r="F137" s="354"/>
      <c r="G137" s="355"/>
      <c r="H137" s="371" t="s">
        <v>87</v>
      </c>
      <c r="I137" s="390" t="s">
        <v>89</v>
      </c>
      <c r="J137" s="388"/>
      <c r="K137" s="389"/>
      <c r="L137" s="389"/>
      <c r="M137" s="389"/>
      <c r="N137" s="389"/>
      <c r="O137" s="389"/>
      <c r="P137" s="389"/>
      <c r="Q137" s="398"/>
      <c r="R137" s="398"/>
      <c r="S137" s="398"/>
      <c r="T137" s="398"/>
      <c r="U137" s="398"/>
      <c r="V137" s="399"/>
      <c r="W137" s="398"/>
      <c r="X137" s="398"/>
      <c r="Y137" s="398"/>
      <c r="Z137" s="398"/>
      <c r="AA137" s="398"/>
      <c r="AB137" s="398"/>
      <c r="AC137" s="398"/>
      <c r="AD137" s="355"/>
      <c r="AE137" s="355"/>
      <c r="AF137" s="355"/>
      <c r="AG137" s="355"/>
      <c r="AH137" s="368"/>
      <c r="AI137" s="9"/>
      <c r="AJ137" s="305"/>
    </row>
    <row r="138" spans="2:36" ht="6.65" customHeight="1" x14ac:dyDescent="0.35">
      <c r="B138" s="305"/>
      <c r="C138" s="309"/>
      <c r="D138" s="9"/>
      <c r="E138" s="330"/>
      <c r="F138" s="372"/>
      <c r="G138" s="373"/>
      <c r="H138" s="373"/>
      <c r="I138" s="391"/>
      <c r="J138" s="392"/>
      <c r="K138" s="392"/>
      <c r="L138" s="392"/>
      <c r="M138" s="392"/>
      <c r="N138" s="392"/>
      <c r="O138" s="392"/>
      <c r="P138" s="392"/>
      <c r="Q138" s="392"/>
      <c r="R138" s="392"/>
      <c r="S138" s="392"/>
      <c r="T138" s="392"/>
      <c r="U138" s="392"/>
      <c r="V138" s="392"/>
      <c r="W138" s="392"/>
      <c r="X138" s="392"/>
      <c r="Y138" s="392"/>
      <c r="Z138" s="392"/>
      <c r="AA138" s="392"/>
      <c r="AB138" s="392"/>
      <c r="AC138" s="392"/>
      <c r="AD138" s="392"/>
      <c r="AE138" s="392"/>
      <c r="AF138" s="392"/>
      <c r="AG138" s="392"/>
      <c r="AH138" s="400"/>
      <c r="AI138" s="9"/>
      <c r="AJ138" s="305"/>
    </row>
    <row r="139" spans="2:36" ht="6.75" customHeight="1" x14ac:dyDescent="0.35">
      <c r="B139" s="305"/>
      <c r="C139" s="309"/>
      <c r="D139" s="9"/>
      <c r="E139" s="330"/>
      <c r="F139" s="331"/>
      <c r="G139" s="9"/>
      <c r="H139" s="341"/>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305"/>
    </row>
    <row r="140" spans="2:36" x14ac:dyDescent="0.35">
      <c r="B140" s="305"/>
      <c r="C140" s="309"/>
      <c r="D140" s="9"/>
      <c r="E140" s="330" t="s">
        <v>51</v>
      </c>
      <c r="F140" s="340" t="s">
        <v>90</v>
      </c>
      <c r="G140" s="9"/>
      <c r="H140" s="341"/>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305"/>
    </row>
    <row r="141" spans="2:36" x14ac:dyDescent="0.35">
      <c r="B141" s="305"/>
      <c r="C141" s="309"/>
      <c r="D141" s="9"/>
      <c r="E141" s="9"/>
      <c r="F141" s="332" t="s">
        <v>7</v>
      </c>
      <c r="G141" s="333" t="s">
        <v>91</v>
      </c>
      <c r="H141" s="333"/>
      <c r="I141" s="333"/>
      <c r="J141" s="333"/>
      <c r="K141" s="333"/>
      <c r="L141" s="333"/>
      <c r="M141" s="333"/>
      <c r="N141" s="333"/>
      <c r="O141" s="333"/>
      <c r="P141" s="333"/>
      <c r="Q141" s="333"/>
      <c r="R141" s="333"/>
      <c r="S141" s="333"/>
      <c r="T141" s="333"/>
      <c r="U141" s="333"/>
      <c r="V141" s="333"/>
      <c r="W141" s="333"/>
      <c r="X141" s="333"/>
      <c r="Y141" s="333"/>
      <c r="Z141" s="333"/>
      <c r="AA141" s="333"/>
      <c r="AB141" s="333"/>
      <c r="AC141" s="333"/>
      <c r="AD141" s="333"/>
      <c r="AE141" s="9"/>
      <c r="AF141" s="9"/>
      <c r="AG141" s="9"/>
      <c r="AH141" s="9"/>
      <c r="AI141" s="9"/>
      <c r="AJ141" s="305"/>
    </row>
    <row r="142" spans="2:36" x14ac:dyDescent="0.35">
      <c r="B142" s="305"/>
      <c r="C142" s="309"/>
      <c r="D142" s="9"/>
      <c r="E142" s="9"/>
      <c r="F142" s="341"/>
      <c r="G142" s="333" t="s">
        <v>92</v>
      </c>
      <c r="H142" s="333"/>
      <c r="I142" s="333"/>
      <c r="J142" s="333"/>
      <c r="K142" s="333"/>
      <c r="L142" s="333"/>
      <c r="M142" s="333"/>
      <c r="N142" s="333"/>
      <c r="O142" s="333"/>
      <c r="P142" s="333"/>
      <c r="Q142" s="333"/>
      <c r="R142" s="333"/>
      <c r="S142" s="333"/>
      <c r="T142" s="333"/>
      <c r="U142" s="333"/>
      <c r="V142" s="333"/>
      <c r="W142" s="333"/>
      <c r="X142" s="333"/>
      <c r="Y142" s="333"/>
      <c r="Z142" s="333"/>
      <c r="AA142" s="333"/>
      <c r="AB142" s="333"/>
      <c r="AC142" s="333"/>
      <c r="AD142" s="333"/>
      <c r="AE142" s="9"/>
      <c r="AF142" s="9"/>
      <c r="AG142" s="9"/>
      <c r="AH142" s="9"/>
      <c r="AI142" s="9"/>
      <c r="AJ142" s="305"/>
    </row>
    <row r="143" spans="2:36" x14ac:dyDescent="0.35">
      <c r="B143" s="305"/>
      <c r="C143" s="309"/>
      <c r="D143" s="9"/>
      <c r="E143" s="9"/>
      <c r="F143" s="334" t="s">
        <v>49</v>
      </c>
      <c r="G143" s="335" t="s">
        <v>93</v>
      </c>
      <c r="H143" s="341"/>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305"/>
    </row>
    <row r="144" spans="2:36" x14ac:dyDescent="0.35">
      <c r="B144" s="305"/>
      <c r="C144" s="309"/>
      <c r="D144" s="9"/>
      <c r="E144" s="9"/>
      <c r="F144" s="334" t="s">
        <v>49</v>
      </c>
      <c r="G144" s="335" t="s">
        <v>94</v>
      </c>
      <c r="H144" s="341"/>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305"/>
    </row>
    <row r="145" spans="2:36" ht="6.65" customHeight="1" x14ac:dyDescent="0.35">
      <c r="B145" s="305"/>
      <c r="C145" s="309"/>
      <c r="D145" s="9"/>
      <c r="E145" s="9"/>
      <c r="F145" s="334"/>
      <c r="G145" s="335"/>
      <c r="H145" s="341"/>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305"/>
    </row>
    <row r="146" spans="2:36" x14ac:dyDescent="0.35">
      <c r="B146" s="305"/>
      <c r="C146" s="309"/>
      <c r="D146" s="9"/>
      <c r="E146" s="330" t="s">
        <v>54</v>
      </c>
      <c r="F146" s="340" t="s">
        <v>95</v>
      </c>
      <c r="G146" s="335"/>
      <c r="H146" s="341"/>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305"/>
    </row>
    <row r="147" spans="2:36" x14ac:dyDescent="0.35">
      <c r="B147" s="305"/>
      <c r="C147" s="309"/>
      <c r="D147" s="9"/>
      <c r="E147" s="330"/>
      <c r="F147" s="336" t="s">
        <v>7</v>
      </c>
      <c r="G147" s="374" t="s">
        <v>96</v>
      </c>
      <c r="H147" s="374"/>
      <c r="I147" s="308"/>
      <c r="J147" s="308"/>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305"/>
    </row>
    <row r="148" spans="2:36" x14ac:dyDescent="0.35">
      <c r="B148" s="305"/>
      <c r="C148" s="309"/>
      <c r="D148" s="9"/>
      <c r="E148" s="330"/>
      <c r="F148" s="336" t="s">
        <v>7</v>
      </c>
      <c r="G148" s="375" t="s">
        <v>97</v>
      </c>
      <c r="H148" s="375"/>
      <c r="I148" s="393"/>
      <c r="J148" s="393"/>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305"/>
    </row>
    <row r="149" spans="2:36" x14ac:dyDescent="0.35">
      <c r="B149" s="305"/>
      <c r="C149" s="309"/>
      <c r="D149" s="9"/>
      <c r="E149" s="330"/>
      <c r="F149" s="336" t="s">
        <v>7</v>
      </c>
      <c r="G149" s="376" t="s">
        <v>98</v>
      </c>
      <c r="H149" s="376"/>
      <c r="I149" s="394"/>
      <c r="J149" s="394"/>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305"/>
    </row>
    <row r="150" spans="2:36" x14ac:dyDescent="0.35">
      <c r="B150" s="305"/>
      <c r="C150" s="309"/>
      <c r="D150" s="9"/>
      <c r="E150" s="330"/>
      <c r="F150" s="336" t="s">
        <v>7</v>
      </c>
      <c r="G150" s="377" t="s">
        <v>99</v>
      </c>
      <c r="H150" s="377"/>
      <c r="I150" s="395"/>
      <c r="J150" s="395"/>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305"/>
    </row>
    <row r="151" spans="2:36" x14ac:dyDescent="0.35">
      <c r="B151" s="305"/>
      <c r="C151" s="309"/>
      <c r="D151" s="9"/>
      <c r="E151" s="330"/>
      <c r="F151" s="334" t="s">
        <v>49</v>
      </c>
      <c r="G151" s="335" t="s">
        <v>100</v>
      </c>
      <c r="H151" s="341"/>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305"/>
    </row>
    <row r="152" spans="2:36" x14ac:dyDescent="0.35">
      <c r="B152" s="305"/>
      <c r="C152" s="309"/>
      <c r="D152" s="9"/>
      <c r="E152" s="330"/>
      <c r="F152" s="378" t="s">
        <v>49</v>
      </c>
      <c r="G152" s="379" t="s">
        <v>101</v>
      </c>
      <c r="H152" s="341"/>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305"/>
    </row>
    <row r="153" spans="2:36" x14ac:dyDescent="0.35">
      <c r="B153" s="305"/>
      <c r="C153" s="309"/>
      <c r="D153" s="9"/>
      <c r="E153" s="330"/>
      <c r="F153" s="330"/>
      <c r="G153" s="379" t="s">
        <v>102</v>
      </c>
      <c r="H153" s="330"/>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305"/>
    </row>
    <row r="154" spans="2:36" ht="6.65" customHeight="1" x14ac:dyDescent="0.35">
      <c r="B154" s="305"/>
      <c r="C154" s="309"/>
      <c r="D154" s="9"/>
      <c r="E154" s="330"/>
      <c r="F154" s="340"/>
      <c r="G154" s="335"/>
      <c r="H154" s="341"/>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305"/>
    </row>
    <row r="155" spans="2:36" x14ac:dyDescent="0.35">
      <c r="B155" s="305"/>
      <c r="C155" s="309"/>
      <c r="D155" s="9"/>
      <c r="E155" s="330" t="s">
        <v>103</v>
      </c>
      <c r="F155" s="331" t="s">
        <v>104</v>
      </c>
      <c r="G155" s="341"/>
      <c r="H155" s="341"/>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305"/>
    </row>
    <row r="156" spans="2:36" x14ac:dyDescent="0.35">
      <c r="B156" s="305"/>
      <c r="C156" s="309"/>
      <c r="D156" s="9"/>
      <c r="E156" s="330"/>
      <c r="F156" s="334" t="s">
        <v>49</v>
      </c>
      <c r="G156" s="335" t="s">
        <v>105</v>
      </c>
      <c r="H156" s="341"/>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305"/>
    </row>
    <row r="157" spans="2:36" ht="6.75" customHeight="1" x14ac:dyDescent="0.35">
      <c r="B157" s="305"/>
      <c r="C157" s="309"/>
      <c r="D157" s="9"/>
      <c r="E157" s="330"/>
      <c r="F157" s="342"/>
      <c r="G157" s="341"/>
      <c r="H157" s="341"/>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305"/>
    </row>
    <row r="158" spans="2:36" ht="6.75" customHeight="1" x14ac:dyDescent="0.35">
      <c r="B158" s="305"/>
      <c r="C158" s="309"/>
      <c r="D158" s="9"/>
      <c r="E158" s="330"/>
      <c r="F158" s="344"/>
      <c r="G158" s="345"/>
      <c r="H158" s="346"/>
      <c r="I158" s="346"/>
      <c r="J158" s="357"/>
      <c r="K158" s="357"/>
      <c r="L158" s="357"/>
      <c r="M158" s="357"/>
      <c r="N158" s="357"/>
      <c r="O158" s="357"/>
      <c r="P158" s="357"/>
      <c r="Q158" s="357"/>
      <c r="R158" s="357"/>
      <c r="S158" s="357"/>
      <c r="T158" s="357"/>
      <c r="U158" s="357"/>
      <c r="V158" s="357"/>
      <c r="W158" s="357"/>
      <c r="X158" s="357"/>
      <c r="Y158" s="357"/>
      <c r="Z158" s="357"/>
      <c r="AA158" s="357"/>
      <c r="AB158" s="357"/>
      <c r="AC158" s="357"/>
      <c r="AD158" s="357"/>
      <c r="AE158" s="357"/>
      <c r="AF158" s="357"/>
      <c r="AG158" s="357"/>
      <c r="AH158" s="367"/>
      <c r="AI158" s="401"/>
      <c r="AJ158" s="305"/>
    </row>
    <row r="159" spans="2:36" ht="16.5" x14ac:dyDescent="0.35">
      <c r="B159" s="305"/>
      <c r="C159" s="309"/>
      <c r="D159" s="9"/>
      <c r="E159" s="330"/>
      <c r="F159" s="347" t="s">
        <v>70</v>
      </c>
      <c r="G159" s="380" t="s">
        <v>106</v>
      </c>
      <c r="H159" s="352"/>
      <c r="I159" s="352"/>
      <c r="J159" s="352"/>
      <c r="K159" s="352"/>
      <c r="L159" s="352"/>
      <c r="M159" s="352"/>
      <c r="N159" s="352"/>
      <c r="O159" s="352"/>
      <c r="P159" s="352"/>
      <c r="Q159" s="352"/>
      <c r="R159" s="352"/>
      <c r="S159" s="352"/>
      <c r="T159" s="352"/>
      <c r="U159" s="352"/>
      <c r="V159" s="352"/>
      <c r="W159" s="352"/>
      <c r="X159" s="352"/>
      <c r="Y159" s="352"/>
      <c r="Z159" s="352"/>
      <c r="AA159" s="352"/>
      <c r="AB159" s="352"/>
      <c r="AC159" s="352"/>
      <c r="AD159" s="352"/>
      <c r="AE159" s="352"/>
      <c r="AF159" s="352"/>
      <c r="AG159" s="352"/>
      <c r="AH159" s="369"/>
      <c r="AI159" s="401"/>
      <c r="AJ159" s="305"/>
    </row>
    <row r="160" spans="2:36" ht="7.5" customHeight="1" x14ac:dyDescent="0.35">
      <c r="B160" s="305"/>
      <c r="C160" s="309"/>
      <c r="D160" s="9"/>
      <c r="E160" s="330"/>
      <c r="F160" s="354"/>
      <c r="G160" s="370"/>
      <c r="H160" s="349"/>
      <c r="I160" s="349"/>
      <c r="J160" s="355"/>
      <c r="K160" s="355"/>
      <c r="L160" s="355"/>
      <c r="M160" s="355"/>
      <c r="N160" s="355"/>
      <c r="O160" s="355"/>
      <c r="P160" s="355"/>
      <c r="Q160" s="355"/>
      <c r="R160" s="355"/>
      <c r="S160" s="355"/>
      <c r="T160" s="355"/>
      <c r="U160" s="355"/>
      <c r="V160" s="355"/>
      <c r="W160" s="355"/>
      <c r="X160" s="355"/>
      <c r="Y160" s="355"/>
      <c r="Z160" s="355"/>
      <c r="AA160" s="355"/>
      <c r="AB160" s="355"/>
      <c r="AC160" s="355"/>
      <c r="AD160" s="355"/>
      <c r="AE160" s="355"/>
      <c r="AF160" s="355"/>
      <c r="AG160" s="355"/>
      <c r="AH160" s="368"/>
      <c r="AI160" s="401"/>
      <c r="AJ160" s="305"/>
    </row>
    <row r="161" spans="2:36" x14ac:dyDescent="0.35">
      <c r="B161" s="305"/>
      <c r="C161" s="309"/>
      <c r="D161" s="9"/>
      <c r="E161" s="330"/>
      <c r="F161" s="381" t="s">
        <v>107</v>
      </c>
      <c r="G161" s="382" t="s">
        <v>1678</v>
      </c>
      <c r="H161" s="383"/>
      <c r="I161" s="383"/>
      <c r="J161" s="396"/>
      <c r="K161" s="396"/>
      <c r="L161" s="396"/>
      <c r="M161" s="396"/>
      <c r="N161" s="396"/>
      <c r="O161" s="396"/>
      <c r="P161" s="396"/>
      <c r="Q161" s="396"/>
      <c r="R161" s="396"/>
      <c r="S161" s="396"/>
      <c r="T161" s="396"/>
      <c r="U161" s="396"/>
      <c r="V161" s="396"/>
      <c r="W161" s="396"/>
      <c r="X161" s="396"/>
      <c r="Y161" s="396"/>
      <c r="Z161" s="396"/>
      <c r="AA161" s="396"/>
      <c r="AB161" s="396"/>
      <c r="AC161" s="396"/>
      <c r="AD161" s="396"/>
      <c r="AE161" s="396"/>
      <c r="AF161" s="396"/>
      <c r="AG161" s="396"/>
      <c r="AH161" s="368"/>
      <c r="AI161" s="401"/>
      <c r="AJ161" s="305"/>
    </row>
    <row r="162" spans="2:36" ht="7.5" customHeight="1" x14ac:dyDescent="0.35">
      <c r="B162" s="305"/>
      <c r="C162" s="309"/>
      <c r="D162" s="9"/>
      <c r="E162" s="330"/>
      <c r="F162" s="354"/>
      <c r="G162" s="370"/>
      <c r="H162" s="349"/>
      <c r="I162" s="349"/>
      <c r="J162" s="355"/>
      <c r="K162" s="355"/>
      <c r="L162" s="355"/>
      <c r="M162" s="355"/>
      <c r="N162" s="355"/>
      <c r="O162" s="355"/>
      <c r="P162" s="355"/>
      <c r="Q162" s="355"/>
      <c r="R162" s="355"/>
      <c r="S162" s="355"/>
      <c r="T162" s="355"/>
      <c r="U162" s="355"/>
      <c r="V162" s="355"/>
      <c r="W162" s="355"/>
      <c r="X162" s="355"/>
      <c r="Y162" s="355"/>
      <c r="Z162" s="355"/>
      <c r="AA162" s="355"/>
      <c r="AB162" s="355"/>
      <c r="AC162" s="355"/>
      <c r="AD162" s="355"/>
      <c r="AE162" s="355"/>
      <c r="AF162" s="355"/>
      <c r="AG162" s="355"/>
      <c r="AH162" s="368"/>
      <c r="AI162" s="401"/>
      <c r="AJ162" s="305"/>
    </row>
    <row r="163" spans="2:36" x14ac:dyDescent="0.35">
      <c r="B163" s="305"/>
      <c r="C163" s="309"/>
      <c r="D163" s="9"/>
      <c r="E163" s="330"/>
      <c r="F163" s="354"/>
      <c r="G163" s="384" t="s">
        <v>108</v>
      </c>
      <c r="H163" s="349"/>
      <c r="I163" s="349"/>
      <c r="J163" s="355"/>
      <c r="K163" s="355"/>
      <c r="L163" s="355"/>
      <c r="M163" s="355"/>
      <c r="N163" s="355"/>
      <c r="O163" s="355"/>
      <c r="P163" s="355"/>
      <c r="Q163" s="355"/>
      <c r="R163" s="355"/>
      <c r="S163" s="355"/>
      <c r="T163" s="355"/>
      <c r="U163" s="355"/>
      <c r="V163" s="355"/>
      <c r="W163" s="355"/>
      <c r="X163" s="355"/>
      <c r="Y163" s="355"/>
      <c r="Z163" s="355"/>
      <c r="AA163" s="355"/>
      <c r="AB163" s="355"/>
      <c r="AC163" s="355"/>
      <c r="AD163" s="355"/>
      <c r="AE163" s="355"/>
      <c r="AF163" s="355"/>
      <c r="AG163" s="355"/>
      <c r="AH163" s="368"/>
      <c r="AI163" s="401"/>
      <c r="AJ163" s="305"/>
    </row>
    <row r="164" spans="2:36" x14ac:dyDescent="0.35">
      <c r="B164" s="305"/>
      <c r="C164" s="309"/>
      <c r="D164" s="9"/>
      <c r="E164" s="330"/>
      <c r="F164" s="354"/>
      <c r="G164" s="385" t="s">
        <v>109</v>
      </c>
      <c r="H164" s="370" t="s">
        <v>110</v>
      </c>
      <c r="I164" s="349"/>
      <c r="J164" s="355"/>
      <c r="K164" s="355"/>
      <c r="L164" s="355"/>
      <c r="M164" s="355"/>
      <c r="N164" s="355"/>
      <c r="O164" s="355"/>
      <c r="P164" s="355"/>
      <c r="Q164" s="355"/>
      <c r="R164" s="355"/>
      <c r="S164" s="355"/>
      <c r="T164" s="355"/>
      <c r="U164" s="355"/>
      <c r="V164" s="355"/>
      <c r="W164" s="355"/>
      <c r="X164" s="355"/>
      <c r="Y164" s="355"/>
      <c r="Z164" s="355"/>
      <c r="AA164" s="355"/>
      <c r="AB164" s="355"/>
      <c r="AC164" s="355"/>
      <c r="AD164" s="355"/>
      <c r="AE164" s="355"/>
      <c r="AF164" s="355"/>
      <c r="AG164" s="355"/>
      <c r="AH164" s="368"/>
      <c r="AI164" s="401"/>
      <c r="AJ164" s="305"/>
    </row>
    <row r="165" spans="2:36" x14ac:dyDescent="0.35">
      <c r="B165" s="305"/>
      <c r="C165" s="309"/>
      <c r="D165" s="9"/>
      <c r="E165" s="330"/>
      <c r="F165" s="354"/>
      <c r="G165" s="385"/>
      <c r="H165" s="386" t="s">
        <v>49</v>
      </c>
      <c r="I165" s="397" t="s">
        <v>111</v>
      </c>
      <c r="J165" s="355"/>
      <c r="K165" s="355"/>
      <c r="L165" s="355"/>
      <c r="M165" s="355"/>
      <c r="N165" s="355"/>
      <c r="O165" s="355"/>
      <c r="P165" s="355"/>
      <c r="Q165" s="355"/>
      <c r="R165" s="355"/>
      <c r="S165" s="355"/>
      <c r="T165" s="355"/>
      <c r="U165" s="355"/>
      <c r="V165" s="355"/>
      <c r="W165" s="355"/>
      <c r="X165" s="355"/>
      <c r="Y165" s="355"/>
      <c r="Z165" s="355"/>
      <c r="AA165" s="355"/>
      <c r="AB165" s="355"/>
      <c r="AC165" s="355"/>
      <c r="AD165" s="355"/>
      <c r="AE165" s="355"/>
      <c r="AF165" s="355"/>
      <c r="AG165" s="355"/>
      <c r="AH165" s="368"/>
      <c r="AI165" s="401"/>
      <c r="AJ165" s="305"/>
    </row>
    <row r="166" spans="2:36" x14ac:dyDescent="0.35">
      <c r="B166" s="305"/>
      <c r="C166" s="309"/>
      <c r="D166" s="9"/>
      <c r="E166" s="330"/>
      <c r="F166" s="354"/>
      <c r="G166" s="385"/>
      <c r="H166" s="386"/>
      <c r="I166" s="397" t="s">
        <v>112</v>
      </c>
      <c r="J166" s="355"/>
      <c r="K166" s="355"/>
      <c r="L166" s="355"/>
      <c r="M166" s="355"/>
      <c r="N166" s="355"/>
      <c r="O166" s="355"/>
      <c r="P166" s="355"/>
      <c r="Q166" s="355"/>
      <c r="R166" s="355"/>
      <c r="S166" s="355"/>
      <c r="T166" s="355"/>
      <c r="U166" s="355"/>
      <c r="V166" s="355"/>
      <c r="W166" s="355"/>
      <c r="X166" s="355"/>
      <c r="Y166" s="355"/>
      <c r="Z166" s="355"/>
      <c r="AA166" s="355"/>
      <c r="AB166" s="355"/>
      <c r="AC166" s="355"/>
      <c r="AD166" s="355"/>
      <c r="AE166" s="355"/>
      <c r="AF166" s="355"/>
      <c r="AG166" s="355"/>
      <c r="AH166" s="368"/>
      <c r="AI166" s="401"/>
      <c r="AJ166" s="305"/>
    </row>
    <row r="167" spans="2:36" x14ac:dyDescent="0.35">
      <c r="B167" s="305"/>
      <c r="C167" s="309"/>
      <c r="D167" s="9"/>
      <c r="E167" s="330"/>
      <c r="F167" s="354"/>
      <c r="G167" s="385"/>
      <c r="H167" s="386"/>
      <c r="I167" s="397" t="s">
        <v>113</v>
      </c>
      <c r="J167" s="355"/>
      <c r="K167" s="355"/>
      <c r="L167" s="355"/>
      <c r="M167" s="355"/>
      <c r="N167" s="355"/>
      <c r="O167" s="355"/>
      <c r="P167" s="355"/>
      <c r="Q167" s="355"/>
      <c r="R167" s="355"/>
      <c r="S167" s="355"/>
      <c r="T167" s="355"/>
      <c r="U167" s="355"/>
      <c r="V167" s="355"/>
      <c r="W167" s="355"/>
      <c r="X167" s="355"/>
      <c r="Y167" s="355"/>
      <c r="Z167" s="355"/>
      <c r="AA167" s="355"/>
      <c r="AB167" s="355"/>
      <c r="AC167" s="355"/>
      <c r="AD167" s="355"/>
      <c r="AE167" s="355"/>
      <c r="AF167" s="355"/>
      <c r="AG167" s="355"/>
      <c r="AH167" s="368"/>
      <c r="AI167" s="401"/>
      <c r="AJ167" s="305"/>
    </row>
    <row r="168" spans="2:36" x14ac:dyDescent="0.35">
      <c r="B168" s="305"/>
      <c r="C168" s="309"/>
      <c r="D168" s="9"/>
      <c r="E168" s="330"/>
      <c r="F168" s="354"/>
      <c r="G168" s="385"/>
      <c r="H168" s="386" t="s">
        <v>49</v>
      </c>
      <c r="I168" s="397" t="s">
        <v>114</v>
      </c>
      <c r="J168" s="370"/>
      <c r="K168" s="355"/>
      <c r="L168" s="355"/>
      <c r="M168" s="355"/>
      <c r="N168" s="355"/>
      <c r="O168" s="355"/>
      <c r="P168" s="355"/>
      <c r="Q168" s="355"/>
      <c r="R168" s="355"/>
      <c r="S168" s="355"/>
      <c r="T168" s="355"/>
      <c r="U168" s="355"/>
      <c r="V168" s="355"/>
      <c r="W168" s="355"/>
      <c r="X168" s="355"/>
      <c r="Y168" s="355"/>
      <c r="Z168" s="355"/>
      <c r="AA168" s="355"/>
      <c r="AB168" s="355"/>
      <c r="AC168" s="355"/>
      <c r="AD168" s="355"/>
      <c r="AE168" s="355"/>
      <c r="AF168" s="355"/>
      <c r="AG168" s="355"/>
      <c r="AH168" s="368"/>
      <c r="AI168" s="401"/>
      <c r="AJ168" s="305"/>
    </row>
    <row r="169" spans="2:36" x14ac:dyDescent="0.35">
      <c r="B169" s="305"/>
      <c r="C169" s="309"/>
      <c r="D169" s="9"/>
      <c r="E169" s="330"/>
      <c r="F169" s="354"/>
      <c r="G169" s="385"/>
      <c r="H169" s="386" t="s">
        <v>49</v>
      </c>
      <c r="I169" s="397" t="s">
        <v>115</v>
      </c>
      <c r="J169" s="370"/>
      <c r="K169" s="355"/>
      <c r="L169" s="355"/>
      <c r="M169" s="355"/>
      <c r="N169" s="355"/>
      <c r="O169" s="355"/>
      <c r="P169" s="355"/>
      <c r="Q169" s="355"/>
      <c r="R169" s="355"/>
      <c r="S169" s="355"/>
      <c r="T169" s="355"/>
      <c r="U169" s="355"/>
      <c r="V169" s="355"/>
      <c r="W169" s="355"/>
      <c r="X169" s="355"/>
      <c r="Y169" s="355"/>
      <c r="Z169" s="355"/>
      <c r="AA169" s="355"/>
      <c r="AB169" s="355"/>
      <c r="AC169" s="355"/>
      <c r="AD169" s="355"/>
      <c r="AE169" s="355"/>
      <c r="AF169" s="355"/>
      <c r="AG169" s="355"/>
      <c r="AH169" s="368"/>
      <c r="AI169" s="401"/>
      <c r="AJ169" s="305"/>
    </row>
    <row r="170" spans="2:36" x14ac:dyDescent="0.35">
      <c r="B170" s="305"/>
      <c r="C170" s="309"/>
      <c r="D170" s="9"/>
      <c r="E170" s="330"/>
      <c r="F170" s="354"/>
      <c r="G170" s="370"/>
      <c r="H170" s="386" t="s">
        <v>49</v>
      </c>
      <c r="I170" s="397" t="s">
        <v>116</v>
      </c>
      <c r="J170" s="355"/>
      <c r="K170" s="355"/>
      <c r="L170" s="355"/>
      <c r="M170" s="355"/>
      <c r="N170" s="355"/>
      <c r="O170" s="355"/>
      <c r="P170" s="355"/>
      <c r="Q170" s="355"/>
      <c r="R170" s="355"/>
      <c r="S170" s="355"/>
      <c r="T170" s="355"/>
      <c r="U170" s="355"/>
      <c r="V170" s="355"/>
      <c r="W170" s="355"/>
      <c r="X170" s="355"/>
      <c r="Y170" s="355"/>
      <c r="Z170" s="355"/>
      <c r="AA170" s="355"/>
      <c r="AB170" s="355"/>
      <c r="AC170" s="355"/>
      <c r="AD170" s="355"/>
      <c r="AE170" s="355"/>
      <c r="AF170" s="355"/>
      <c r="AG170" s="355"/>
      <c r="AH170" s="368"/>
      <c r="AI170" s="401"/>
      <c r="AJ170" s="305"/>
    </row>
    <row r="171" spans="2:36" ht="7.5" customHeight="1" x14ac:dyDescent="0.35">
      <c r="B171" s="305"/>
      <c r="C171" s="309"/>
      <c r="D171" s="9"/>
      <c r="E171" s="330"/>
      <c r="F171" s="354"/>
      <c r="G171" s="370"/>
      <c r="H171" s="387"/>
      <c r="I171" s="349"/>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5"/>
      <c r="AF171" s="355"/>
      <c r="AG171" s="355"/>
      <c r="AH171" s="368"/>
      <c r="AI171" s="401"/>
      <c r="AJ171" s="305"/>
    </row>
    <row r="172" spans="2:36" x14ac:dyDescent="0.35">
      <c r="B172" s="305"/>
      <c r="C172" s="309"/>
      <c r="D172" s="9"/>
      <c r="E172" s="330"/>
      <c r="F172" s="354"/>
      <c r="G172" s="384" t="s">
        <v>117</v>
      </c>
      <c r="H172" s="349"/>
      <c r="I172" s="349"/>
      <c r="J172" s="355"/>
      <c r="K172" s="355"/>
      <c r="L172" s="355"/>
      <c r="M172" s="355"/>
      <c r="N172" s="355"/>
      <c r="O172" s="355"/>
      <c r="P172" s="355"/>
      <c r="Q172" s="355"/>
      <c r="R172" s="355"/>
      <c r="S172" s="355"/>
      <c r="T172" s="355"/>
      <c r="U172" s="355"/>
      <c r="V172" s="355"/>
      <c r="W172" s="355"/>
      <c r="X172" s="355"/>
      <c r="Y172" s="355"/>
      <c r="Z172" s="355"/>
      <c r="AA172" s="355"/>
      <c r="AB172" s="355"/>
      <c r="AC172" s="355"/>
      <c r="AD172" s="355"/>
      <c r="AE172" s="355"/>
      <c r="AF172" s="355"/>
      <c r="AG172" s="355"/>
      <c r="AH172" s="368"/>
      <c r="AI172" s="401"/>
      <c r="AJ172" s="305"/>
    </row>
    <row r="173" spans="2:36" x14ac:dyDescent="0.35">
      <c r="B173" s="305"/>
      <c r="C173" s="309"/>
      <c r="D173" s="9"/>
      <c r="E173" s="330"/>
      <c r="F173" s="354"/>
      <c r="G173" s="370"/>
      <c r="H173" s="370" t="s">
        <v>1679</v>
      </c>
      <c r="I173" s="349"/>
      <c r="J173" s="355"/>
      <c r="K173" s="355"/>
      <c r="L173" s="355"/>
      <c r="M173" s="355"/>
      <c r="N173" s="355"/>
      <c r="O173" s="355"/>
      <c r="P173" s="355"/>
      <c r="Q173" s="355"/>
      <c r="R173" s="355"/>
      <c r="S173" s="355"/>
      <c r="T173" s="355"/>
      <c r="U173" s="355"/>
      <c r="V173" s="355"/>
      <c r="W173" s="355"/>
      <c r="X173" s="355"/>
      <c r="Y173" s="355"/>
      <c r="Z173" s="355"/>
      <c r="AA173" s="355"/>
      <c r="AB173" s="355"/>
      <c r="AC173" s="355"/>
      <c r="AD173" s="355"/>
      <c r="AE173" s="355"/>
      <c r="AF173" s="355"/>
      <c r="AG173" s="355"/>
      <c r="AH173" s="368"/>
      <c r="AI173" s="401"/>
      <c r="AJ173" s="305"/>
    </row>
    <row r="174" spans="2:36" x14ac:dyDescent="0.35">
      <c r="B174" s="305"/>
      <c r="C174" s="309"/>
      <c r="D174" s="9"/>
      <c r="E174" s="330"/>
      <c r="F174" s="354"/>
      <c r="G174" s="370"/>
      <c r="H174" s="370" t="s">
        <v>118</v>
      </c>
      <c r="I174" s="370"/>
      <c r="J174" s="355"/>
      <c r="K174" s="355"/>
      <c r="L174" s="355"/>
      <c r="M174" s="355"/>
      <c r="N174" s="355"/>
      <c r="O174" s="355"/>
      <c r="P174" s="355"/>
      <c r="Q174" s="355"/>
      <c r="R174" s="355"/>
      <c r="S174" s="355"/>
      <c r="T174" s="355"/>
      <c r="U174" s="355"/>
      <c r="V174" s="355"/>
      <c r="W174" s="355"/>
      <c r="X174" s="355"/>
      <c r="Y174" s="355"/>
      <c r="Z174" s="355"/>
      <c r="AA174" s="355"/>
      <c r="AB174" s="355"/>
      <c r="AC174" s="355"/>
      <c r="AD174" s="355"/>
      <c r="AE174" s="355"/>
      <c r="AF174" s="355"/>
      <c r="AG174" s="355"/>
      <c r="AH174" s="368"/>
      <c r="AI174" s="401"/>
      <c r="AJ174" s="305"/>
    </row>
    <row r="175" spans="2:36" x14ac:dyDescent="0.35">
      <c r="B175" s="305"/>
      <c r="C175" s="309"/>
      <c r="D175" s="9"/>
      <c r="E175" s="330"/>
      <c r="F175" s="350"/>
      <c r="G175" s="351"/>
      <c r="H175" s="349"/>
      <c r="I175" s="349"/>
      <c r="J175" s="355"/>
      <c r="K175" s="355"/>
      <c r="L175" s="355"/>
      <c r="M175" s="355"/>
      <c r="N175" s="355"/>
      <c r="O175" s="355"/>
      <c r="P175" s="355"/>
      <c r="Q175" s="355"/>
      <c r="R175" s="355"/>
      <c r="S175" s="355"/>
      <c r="T175" s="355"/>
      <c r="U175" s="355"/>
      <c r="V175" s="355"/>
      <c r="W175" s="355"/>
      <c r="X175" s="355"/>
      <c r="Y175" s="355"/>
      <c r="Z175" s="355"/>
      <c r="AA175" s="355"/>
      <c r="AB175" s="355"/>
      <c r="AC175" s="355"/>
      <c r="AD175" s="355"/>
      <c r="AE175" s="355"/>
      <c r="AF175" s="355"/>
      <c r="AG175" s="355"/>
      <c r="AH175" s="368"/>
      <c r="AI175" s="401"/>
      <c r="AJ175" s="305"/>
    </row>
    <row r="176" spans="2:36" x14ac:dyDescent="0.35">
      <c r="B176" s="305"/>
      <c r="C176" s="309"/>
      <c r="D176" s="9"/>
      <c r="E176" s="330"/>
      <c r="F176" s="381" t="s">
        <v>107</v>
      </c>
      <c r="G176" s="382" t="s">
        <v>1680</v>
      </c>
      <c r="H176" s="329"/>
      <c r="I176" s="383"/>
      <c r="J176" s="396"/>
      <c r="K176" s="396"/>
      <c r="L176" s="396"/>
      <c r="M176" s="396"/>
      <c r="N176" s="396"/>
      <c r="O176" s="396"/>
      <c r="P176" s="396"/>
      <c r="Q176" s="396"/>
      <c r="R176" s="396"/>
      <c r="S176" s="396"/>
      <c r="T176" s="396"/>
      <c r="U176" s="396"/>
      <c r="V176" s="396"/>
      <c r="W176" s="396"/>
      <c r="X176" s="396"/>
      <c r="Y176" s="396"/>
      <c r="Z176" s="396"/>
      <c r="AA176" s="396"/>
      <c r="AB176" s="396"/>
      <c r="AC176" s="396"/>
      <c r="AD176" s="396"/>
      <c r="AE176" s="396"/>
      <c r="AF176" s="396"/>
      <c r="AG176" s="396"/>
      <c r="AH176" s="368"/>
      <c r="AI176" s="401"/>
      <c r="AJ176" s="305"/>
    </row>
    <row r="177" spans="2:36" ht="7.5" customHeight="1" x14ac:dyDescent="0.35">
      <c r="B177" s="305"/>
      <c r="C177" s="309"/>
      <c r="D177" s="9"/>
      <c r="E177" s="330"/>
      <c r="F177" s="350"/>
      <c r="G177" s="351"/>
      <c r="H177" s="349"/>
      <c r="I177" s="349"/>
      <c r="J177" s="355"/>
      <c r="K177" s="355"/>
      <c r="L177" s="355"/>
      <c r="M177" s="355"/>
      <c r="N177" s="355"/>
      <c r="O177" s="355"/>
      <c r="P177" s="355"/>
      <c r="Q177" s="355"/>
      <c r="R177" s="355"/>
      <c r="S177" s="355"/>
      <c r="T177" s="355"/>
      <c r="U177" s="355"/>
      <c r="V177" s="355"/>
      <c r="W177" s="355"/>
      <c r="X177" s="355"/>
      <c r="Y177" s="355"/>
      <c r="Z177" s="355"/>
      <c r="AA177" s="355"/>
      <c r="AB177" s="355"/>
      <c r="AC177" s="355"/>
      <c r="AD177" s="355"/>
      <c r="AE177" s="355"/>
      <c r="AF177" s="355"/>
      <c r="AG177" s="355"/>
      <c r="AH177" s="368"/>
      <c r="AI177" s="401"/>
      <c r="AJ177" s="305"/>
    </row>
    <row r="178" spans="2:36" x14ac:dyDescent="0.35">
      <c r="B178" s="305"/>
      <c r="C178" s="309"/>
      <c r="D178" s="9"/>
      <c r="E178" s="330"/>
      <c r="F178" s="350"/>
      <c r="G178" s="384" t="s">
        <v>108</v>
      </c>
      <c r="H178" s="349"/>
      <c r="I178" s="349"/>
      <c r="J178" s="355"/>
      <c r="K178" s="355"/>
      <c r="L178" s="355"/>
      <c r="M178" s="355"/>
      <c r="N178" s="355"/>
      <c r="O178" s="355"/>
      <c r="P178" s="355"/>
      <c r="Q178" s="355"/>
      <c r="R178" s="355"/>
      <c r="S178" s="355"/>
      <c r="T178" s="355"/>
      <c r="U178" s="355"/>
      <c r="V178" s="355"/>
      <c r="W178" s="355"/>
      <c r="X178" s="355"/>
      <c r="Y178" s="355"/>
      <c r="Z178" s="355"/>
      <c r="AA178" s="355"/>
      <c r="AB178" s="355"/>
      <c r="AC178" s="355"/>
      <c r="AD178" s="355"/>
      <c r="AE178" s="355"/>
      <c r="AF178" s="355"/>
      <c r="AG178" s="355"/>
      <c r="AH178" s="368"/>
      <c r="AI178" s="401"/>
      <c r="AJ178" s="305"/>
    </row>
    <row r="179" spans="2:36" x14ac:dyDescent="0.35">
      <c r="B179" s="305"/>
      <c r="C179" s="309"/>
      <c r="D179" s="9"/>
      <c r="E179" s="330"/>
      <c r="F179" s="350"/>
      <c r="G179" s="385" t="s">
        <v>109</v>
      </c>
      <c r="H179" s="370" t="s">
        <v>119</v>
      </c>
      <c r="I179" s="349"/>
      <c r="J179" s="355"/>
      <c r="K179" s="355"/>
      <c r="L179" s="355"/>
      <c r="M179" s="355"/>
      <c r="N179" s="355"/>
      <c r="O179" s="355"/>
      <c r="P179" s="355"/>
      <c r="Q179" s="355"/>
      <c r="R179" s="355"/>
      <c r="S179" s="355"/>
      <c r="T179" s="355"/>
      <c r="U179" s="355"/>
      <c r="V179" s="355"/>
      <c r="W179" s="355"/>
      <c r="X179" s="355"/>
      <c r="Y179" s="355"/>
      <c r="Z179" s="355"/>
      <c r="AA179" s="355"/>
      <c r="AB179" s="355"/>
      <c r="AC179" s="355"/>
      <c r="AD179" s="355"/>
      <c r="AE179" s="355"/>
      <c r="AF179" s="355"/>
      <c r="AG179" s="355"/>
      <c r="AH179" s="368"/>
      <c r="AI179" s="401"/>
      <c r="AJ179" s="305"/>
    </row>
    <row r="180" spans="2:36" x14ac:dyDescent="0.35">
      <c r="B180" s="305"/>
      <c r="C180" s="309"/>
      <c r="D180" s="9"/>
      <c r="E180" s="330"/>
      <c r="F180" s="350"/>
      <c r="G180" s="385"/>
      <c r="H180" s="386" t="s">
        <v>49</v>
      </c>
      <c r="I180" s="397" t="s">
        <v>120</v>
      </c>
      <c r="J180" s="355"/>
      <c r="K180" s="355"/>
      <c r="L180" s="355"/>
      <c r="M180" s="355"/>
      <c r="N180" s="355"/>
      <c r="O180" s="355"/>
      <c r="P180" s="355"/>
      <c r="Q180" s="355"/>
      <c r="R180" s="355"/>
      <c r="S180" s="355"/>
      <c r="T180" s="355"/>
      <c r="U180" s="355"/>
      <c r="V180" s="355"/>
      <c r="W180" s="355"/>
      <c r="X180" s="355"/>
      <c r="Y180" s="355"/>
      <c r="Z180" s="355"/>
      <c r="AA180" s="355"/>
      <c r="AB180" s="355"/>
      <c r="AC180" s="355"/>
      <c r="AD180" s="355"/>
      <c r="AE180" s="355"/>
      <c r="AF180" s="355"/>
      <c r="AG180" s="355"/>
      <c r="AH180" s="368"/>
      <c r="AI180" s="401"/>
      <c r="AJ180" s="305"/>
    </row>
    <row r="181" spans="2:36" x14ac:dyDescent="0.35">
      <c r="B181" s="305"/>
      <c r="C181" s="309"/>
      <c r="D181" s="9"/>
      <c r="E181" s="330"/>
      <c r="F181" s="350"/>
      <c r="G181" s="385"/>
      <c r="H181" s="386"/>
      <c r="I181" s="397" t="s">
        <v>121</v>
      </c>
      <c r="J181" s="355"/>
      <c r="K181" s="355"/>
      <c r="L181" s="355"/>
      <c r="M181" s="355"/>
      <c r="N181" s="355"/>
      <c r="O181" s="355"/>
      <c r="P181" s="355"/>
      <c r="Q181" s="355"/>
      <c r="R181" s="355"/>
      <c r="S181" s="355"/>
      <c r="T181" s="355"/>
      <c r="U181" s="355"/>
      <c r="V181" s="355"/>
      <c r="W181" s="355"/>
      <c r="X181" s="355"/>
      <c r="Y181" s="355"/>
      <c r="Z181" s="355"/>
      <c r="AA181" s="355"/>
      <c r="AB181" s="355"/>
      <c r="AC181" s="355"/>
      <c r="AD181" s="355"/>
      <c r="AE181" s="355"/>
      <c r="AF181" s="355"/>
      <c r="AG181" s="355"/>
      <c r="AH181" s="368"/>
      <c r="AI181" s="401"/>
      <c r="AJ181" s="305"/>
    </row>
    <row r="182" spans="2:36" x14ac:dyDescent="0.35">
      <c r="B182" s="305"/>
      <c r="C182" s="309"/>
      <c r="D182" s="9"/>
      <c r="E182" s="330"/>
      <c r="F182" s="350"/>
      <c r="G182" s="385"/>
      <c r="H182" s="386"/>
      <c r="I182" s="397" t="s">
        <v>113</v>
      </c>
      <c r="J182" s="355"/>
      <c r="K182" s="355"/>
      <c r="L182" s="355"/>
      <c r="M182" s="355"/>
      <c r="N182" s="355"/>
      <c r="O182" s="355"/>
      <c r="P182" s="355"/>
      <c r="Q182" s="355"/>
      <c r="R182" s="355"/>
      <c r="S182" s="355"/>
      <c r="T182" s="355"/>
      <c r="U182" s="355"/>
      <c r="V182" s="355"/>
      <c r="W182" s="355"/>
      <c r="X182" s="355"/>
      <c r="Y182" s="355"/>
      <c r="Z182" s="355"/>
      <c r="AA182" s="355"/>
      <c r="AB182" s="355"/>
      <c r="AC182" s="355"/>
      <c r="AD182" s="355"/>
      <c r="AE182" s="355"/>
      <c r="AF182" s="355"/>
      <c r="AG182" s="355"/>
      <c r="AH182" s="368"/>
      <c r="AI182" s="401"/>
      <c r="AJ182" s="305"/>
    </row>
    <row r="183" spans="2:36" x14ac:dyDescent="0.35">
      <c r="B183" s="305"/>
      <c r="C183" s="309"/>
      <c r="D183" s="9"/>
      <c r="E183" s="330"/>
      <c r="F183" s="350"/>
      <c r="G183" s="385"/>
      <c r="H183" s="386" t="s">
        <v>49</v>
      </c>
      <c r="I183" s="397" t="s">
        <v>114</v>
      </c>
      <c r="J183" s="355"/>
      <c r="K183" s="355"/>
      <c r="L183" s="355"/>
      <c r="M183" s="355"/>
      <c r="N183" s="355"/>
      <c r="O183" s="355"/>
      <c r="P183" s="355"/>
      <c r="Q183" s="355"/>
      <c r="R183" s="355"/>
      <c r="S183" s="355"/>
      <c r="T183" s="355"/>
      <c r="U183" s="355"/>
      <c r="V183" s="355"/>
      <c r="W183" s="355"/>
      <c r="X183" s="355"/>
      <c r="Y183" s="355"/>
      <c r="Z183" s="355"/>
      <c r="AA183" s="355"/>
      <c r="AB183" s="355"/>
      <c r="AC183" s="355"/>
      <c r="AD183" s="355"/>
      <c r="AE183" s="355"/>
      <c r="AF183" s="355"/>
      <c r="AG183" s="355"/>
      <c r="AH183" s="368"/>
      <c r="AI183" s="401"/>
      <c r="AJ183" s="305"/>
    </row>
    <row r="184" spans="2:36" ht="7.5" customHeight="1" x14ac:dyDescent="0.35">
      <c r="B184" s="305"/>
      <c r="C184" s="309"/>
      <c r="D184" s="9"/>
      <c r="E184" s="330"/>
      <c r="F184" s="350"/>
      <c r="G184" s="351"/>
      <c r="H184" s="387"/>
      <c r="I184" s="349"/>
      <c r="J184" s="355"/>
      <c r="K184" s="355"/>
      <c r="L184" s="355"/>
      <c r="M184" s="355"/>
      <c r="N184" s="355"/>
      <c r="O184" s="355"/>
      <c r="P184" s="355"/>
      <c r="Q184" s="355"/>
      <c r="R184" s="355"/>
      <c r="S184" s="355"/>
      <c r="T184" s="355"/>
      <c r="U184" s="355"/>
      <c r="V184" s="355"/>
      <c r="W184" s="355"/>
      <c r="X184" s="355"/>
      <c r="Y184" s="355"/>
      <c r="Z184" s="355"/>
      <c r="AA184" s="355"/>
      <c r="AB184" s="355"/>
      <c r="AC184" s="355"/>
      <c r="AD184" s="355"/>
      <c r="AE184" s="355"/>
      <c r="AF184" s="355"/>
      <c r="AG184" s="355"/>
      <c r="AH184" s="368"/>
      <c r="AI184" s="401"/>
      <c r="AJ184" s="305"/>
    </row>
    <row r="185" spans="2:36" x14ac:dyDescent="0.35">
      <c r="B185" s="305"/>
      <c r="C185" s="309"/>
      <c r="D185" s="9"/>
      <c r="E185" s="330"/>
      <c r="F185" s="350"/>
      <c r="G185" s="384" t="s">
        <v>117</v>
      </c>
      <c r="H185" s="349"/>
      <c r="I185" s="349"/>
      <c r="J185" s="355"/>
      <c r="K185" s="355"/>
      <c r="L185" s="355"/>
      <c r="M185" s="355"/>
      <c r="N185" s="355"/>
      <c r="O185" s="355"/>
      <c r="P185" s="355"/>
      <c r="Q185" s="355"/>
      <c r="R185" s="355"/>
      <c r="S185" s="355"/>
      <c r="T185" s="355"/>
      <c r="U185" s="355"/>
      <c r="V185" s="355"/>
      <c r="W185" s="355"/>
      <c r="X185" s="355"/>
      <c r="Y185" s="355"/>
      <c r="Z185" s="355"/>
      <c r="AA185" s="355"/>
      <c r="AB185" s="355"/>
      <c r="AC185" s="355"/>
      <c r="AD185" s="355"/>
      <c r="AE185" s="355"/>
      <c r="AF185" s="355"/>
      <c r="AG185" s="355"/>
      <c r="AH185" s="368"/>
      <c r="AI185" s="401"/>
      <c r="AJ185" s="305"/>
    </row>
    <row r="186" spans="2:36" x14ac:dyDescent="0.35">
      <c r="B186" s="305"/>
      <c r="C186" s="309"/>
      <c r="D186" s="9"/>
      <c r="E186" s="330"/>
      <c r="F186" s="350"/>
      <c r="G186" s="351"/>
      <c r="H186" s="370" t="s">
        <v>1681</v>
      </c>
      <c r="I186" s="349"/>
      <c r="J186" s="355"/>
      <c r="K186" s="355"/>
      <c r="L186" s="355"/>
      <c r="M186" s="355"/>
      <c r="N186" s="355"/>
      <c r="O186" s="355"/>
      <c r="P186" s="355"/>
      <c r="Q186" s="355"/>
      <c r="R186" s="355"/>
      <c r="S186" s="355"/>
      <c r="T186" s="355"/>
      <c r="U186" s="355"/>
      <c r="V186" s="355"/>
      <c r="W186" s="355"/>
      <c r="X186" s="355"/>
      <c r="Y186" s="355"/>
      <c r="Z186" s="355"/>
      <c r="AA186" s="355"/>
      <c r="AB186" s="355"/>
      <c r="AC186" s="355"/>
      <c r="AD186" s="355"/>
      <c r="AE186" s="355"/>
      <c r="AF186" s="355"/>
      <c r="AG186" s="355"/>
      <c r="AH186" s="368"/>
      <c r="AI186" s="401"/>
      <c r="AJ186" s="305"/>
    </row>
    <row r="187" spans="2:36" x14ac:dyDescent="0.35">
      <c r="B187" s="305"/>
      <c r="C187" s="309"/>
      <c r="D187" s="9"/>
      <c r="E187" s="330"/>
      <c r="F187" s="350"/>
      <c r="G187" s="351"/>
      <c r="H187" s="370" t="s">
        <v>122</v>
      </c>
      <c r="I187" s="349"/>
      <c r="J187" s="355"/>
      <c r="K187" s="355"/>
      <c r="L187" s="355"/>
      <c r="M187" s="355"/>
      <c r="N187" s="355"/>
      <c r="O187" s="355"/>
      <c r="P187" s="355"/>
      <c r="Q187" s="355"/>
      <c r="R187" s="355"/>
      <c r="S187" s="355"/>
      <c r="T187" s="355"/>
      <c r="U187" s="355"/>
      <c r="V187" s="355"/>
      <c r="W187" s="355"/>
      <c r="X187" s="355"/>
      <c r="Y187" s="355"/>
      <c r="Z187" s="355"/>
      <c r="AA187" s="355"/>
      <c r="AB187" s="355"/>
      <c r="AC187" s="355"/>
      <c r="AD187" s="355"/>
      <c r="AE187" s="355"/>
      <c r="AF187" s="355"/>
      <c r="AG187" s="355"/>
      <c r="AH187" s="368"/>
      <c r="AI187" s="401"/>
      <c r="AJ187" s="305"/>
    </row>
    <row r="188" spans="2:36" x14ac:dyDescent="0.35">
      <c r="B188" s="305"/>
      <c r="C188" s="309"/>
      <c r="D188" s="9"/>
      <c r="E188" s="330"/>
      <c r="F188" s="354"/>
      <c r="G188" s="370"/>
      <c r="H188" s="349"/>
      <c r="I188" s="349"/>
      <c r="J188" s="355"/>
      <c r="K188" s="355"/>
      <c r="L188" s="355"/>
      <c r="M188" s="355"/>
      <c r="N188" s="355"/>
      <c r="O188" s="355"/>
      <c r="P188" s="355"/>
      <c r="Q188" s="355"/>
      <c r="R188" s="355"/>
      <c r="S188" s="355"/>
      <c r="T188" s="355"/>
      <c r="U188" s="355"/>
      <c r="V188" s="355"/>
      <c r="W188" s="355"/>
      <c r="X188" s="355"/>
      <c r="Y188" s="355"/>
      <c r="Z188" s="355"/>
      <c r="AA188" s="355"/>
      <c r="AB188" s="355"/>
      <c r="AC188" s="355"/>
      <c r="AD188" s="355"/>
      <c r="AE188" s="355"/>
      <c r="AF188" s="355"/>
      <c r="AG188" s="355"/>
      <c r="AH188" s="368"/>
      <c r="AI188" s="401"/>
      <c r="AJ188" s="305"/>
    </row>
    <row r="189" spans="2:36" x14ac:dyDescent="0.35">
      <c r="B189" s="305"/>
      <c r="C189" s="309"/>
      <c r="D189" s="9"/>
      <c r="E189" s="330"/>
      <c r="F189" s="381" t="s">
        <v>107</v>
      </c>
      <c r="G189" s="382" t="s">
        <v>1682</v>
      </c>
      <c r="H189" s="383"/>
      <c r="I189" s="383"/>
      <c r="J189" s="396"/>
      <c r="K189" s="396"/>
      <c r="L189" s="396"/>
      <c r="M189" s="396"/>
      <c r="N189" s="396"/>
      <c r="O189" s="396"/>
      <c r="P189" s="396"/>
      <c r="Q189" s="396"/>
      <c r="R189" s="396"/>
      <c r="S189" s="396"/>
      <c r="T189" s="396"/>
      <c r="U189" s="396"/>
      <c r="V189" s="396"/>
      <c r="W189" s="396"/>
      <c r="X189" s="396"/>
      <c r="Y189" s="396"/>
      <c r="Z189" s="396"/>
      <c r="AA189" s="396"/>
      <c r="AB189" s="396"/>
      <c r="AC189" s="396"/>
      <c r="AD189" s="396"/>
      <c r="AE189" s="396"/>
      <c r="AF189" s="396"/>
      <c r="AG189" s="396"/>
      <c r="AH189" s="368"/>
      <c r="AI189" s="401"/>
      <c r="AJ189" s="305"/>
    </row>
    <row r="190" spans="2:36" ht="7.5" customHeight="1" x14ac:dyDescent="0.35">
      <c r="B190" s="305"/>
      <c r="C190" s="309"/>
      <c r="D190" s="9"/>
      <c r="E190" s="330"/>
      <c r="F190" s="354"/>
      <c r="G190" s="370"/>
      <c r="H190" s="349"/>
      <c r="I190" s="355"/>
      <c r="J190" s="355"/>
      <c r="K190" s="355"/>
      <c r="L190" s="355"/>
      <c r="M190" s="355"/>
      <c r="N190" s="355"/>
      <c r="O190" s="355"/>
      <c r="P190" s="355"/>
      <c r="Q190" s="355"/>
      <c r="R190" s="355"/>
      <c r="S190" s="355"/>
      <c r="T190" s="355"/>
      <c r="U190" s="355"/>
      <c r="V190" s="355"/>
      <c r="W190" s="355"/>
      <c r="X190" s="355"/>
      <c r="Y190" s="355"/>
      <c r="Z190" s="355"/>
      <c r="AA190" s="355"/>
      <c r="AB190" s="355"/>
      <c r="AC190" s="355"/>
      <c r="AD190" s="355"/>
      <c r="AE190" s="355"/>
      <c r="AF190" s="355"/>
      <c r="AG190" s="355"/>
      <c r="AH190" s="368"/>
      <c r="AI190" s="401"/>
      <c r="AJ190" s="305"/>
    </row>
    <row r="191" spans="2:36" x14ac:dyDescent="0.35">
      <c r="B191" s="305"/>
      <c r="C191" s="309"/>
      <c r="D191" s="9"/>
      <c r="E191" s="330"/>
      <c r="F191" s="354"/>
      <c r="G191" s="384" t="s">
        <v>108</v>
      </c>
      <c r="H191" s="349"/>
      <c r="I191" s="355"/>
      <c r="J191" s="355"/>
      <c r="K191" s="355"/>
      <c r="L191" s="355"/>
      <c r="M191" s="355"/>
      <c r="N191" s="355"/>
      <c r="O191" s="355"/>
      <c r="P191" s="355"/>
      <c r="Q191" s="355"/>
      <c r="R191" s="355"/>
      <c r="S191" s="355"/>
      <c r="T191" s="355"/>
      <c r="U191" s="355"/>
      <c r="V191" s="355"/>
      <c r="W191" s="355"/>
      <c r="X191" s="355"/>
      <c r="Y191" s="355"/>
      <c r="Z191" s="355"/>
      <c r="AA191" s="355"/>
      <c r="AB191" s="355"/>
      <c r="AC191" s="355"/>
      <c r="AD191" s="355"/>
      <c r="AE191" s="355"/>
      <c r="AF191" s="355"/>
      <c r="AG191" s="355"/>
      <c r="AH191" s="368"/>
      <c r="AI191" s="401"/>
      <c r="AJ191" s="305"/>
    </row>
    <row r="192" spans="2:36" x14ac:dyDescent="0.35">
      <c r="B192" s="305"/>
      <c r="C192" s="309"/>
      <c r="D192" s="9"/>
      <c r="E192" s="330"/>
      <c r="F192" s="354"/>
      <c r="G192" s="385" t="s">
        <v>109</v>
      </c>
      <c r="H192" s="370" t="s">
        <v>110</v>
      </c>
      <c r="I192" s="349"/>
      <c r="J192" s="355"/>
      <c r="K192" s="355"/>
      <c r="L192" s="355"/>
      <c r="M192" s="355"/>
      <c r="N192" s="355"/>
      <c r="O192" s="355"/>
      <c r="P192" s="355"/>
      <c r="Q192" s="355"/>
      <c r="R192" s="355"/>
      <c r="S192" s="355"/>
      <c r="T192" s="355"/>
      <c r="U192" s="355"/>
      <c r="V192" s="355"/>
      <c r="W192" s="355"/>
      <c r="X192" s="355"/>
      <c r="Y192" s="355"/>
      <c r="Z192" s="355"/>
      <c r="AA192" s="355"/>
      <c r="AB192" s="355"/>
      <c r="AC192" s="355"/>
      <c r="AD192" s="355"/>
      <c r="AE192" s="355"/>
      <c r="AF192" s="355"/>
      <c r="AG192" s="355"/>
      <c r="AH192" s="368"/>
      <c r="AI192" s="401"/>
      <c r="AJ192" s="305"/>
    </row>
    <row r="193" spans="2:36" x14ac:dyDescent="0.35">
      <c r="B193" s="305"/>
      <c r="C193" s="309"/>
      <c r="D193" s="9"/>
      <c r="E193" s="330"/>
      <c r="F193" s="354"/>
      <c r="G193" s="385"/>
      <c r="H193" s="386" t="s">
        <v>49</v>
      </c>
      <c r="I193" s="397" t="s">
        <v>111</v>
      </c>
      <c r="J193" s="355"/>
      <c r="K193" s="355"/>
      <c r="L193" s="355"/>
      <c r="M193" s="355"/>
      <c r="N193" s="355"/>
      <c r="O193" s="355"/>
      <c r="P193" s="355"/>
      <c r="Q193" s="355"/>
      <c r="R193" s="355"/>
      <c r="S193" s="355"/>
      <c r="T193" s="355"/>
      <c r="U193" s="355"/>
      <c r="V193" s="355"/>
      <c r="W193" s="355"/>
      <c r="X193" s="355"/>
      <c r="Y193" s="355"/>
      <c r="Z193" s="355"/>
      <c r="AA193" s="355"/>
      <c r="AB193" s="355"/>
      <c r="AC193" s="355"/>
      <c r="AD193" s="355"/>
      <c r="AE193" s="355"/>
      <c r="AF193" s="355"/>
      <c r="AG193" s="355"/>
      <c r="AH193" s="368"/>
      <c r="AI193" s="401"/>
      <c r="AJ193" s="305"/>
    </row>
    <row r="194" spans="2:36" x14ac:dyDescent="0.35">
      <c r="B194" s="305"/>
      <c r="C194" s="309"/>
      <c r="D194" s="9"/>
      <c r="E194" s="330"/>
      <c r="F194" s="354"/>
      <c r="G194" s="385"/>
      <c r="H194" s="386"/>
      <c r="I194" s="397" t="s">
        <v>1683</v>
      </c>
      <c r="J194" s="355"/>
      <c r="K194" s="355"/>
      <c r="L194" s="355"/>
      <c r="M194" s="355"/>
      <c r="N194" s="355"/>
      <c r="O194" s="355"/>
      <c r="P194" s="355"/>
      <c r="Q194" s="355"/>
      <c r="R194" s="355"/>
      <c r="S194" s="355"/>
      <c r="T194" s="355"/>
      <c r="U194" s="355"/>
      <c r="V194" s="355"/>
      <c r="W194" s="355"/>
      <c r="X194" s="355"/>
      <c r="Y194" s="355"/>
      <c r="Z194" s="355"/>
      <c r="AA194" s="355"/>
      <c r="AB194" s="355"/>
      <c r="AC194" s="355"/>
      <c r="AD194" s="355"/>
      <c r="AE194" s="355"/>
      <c r="AF194" s="355"/>
      <c r="AG194" s="355"/>
      <c r="AH194" s="368"/>
      <c r="AI194" s="401"/>
      <c r="AJ194" s="305"/>
    </row>
    <row r="195" spans="2:36" x14ac:dyDescent="0.35">
      <c r="B195" s="305"/>
      <c r="C195" s="309"/>
      <c r="D195" s="9"/>
      <c r="E195" s="330"/>
      <c r="F195" s="354"/>
      <c r="G195" s="385"/>
      <c r="H195" s="386"/>
      <c r="I195" s="397" t="s">
        <v>123</v>
      </c>
      <c r="J195" s="355"/>
      <c r="K195" s="355"/>
      <c r="L195" s="355"/>
      <c r="M195" s="355"/>
      <c r="N195" s="355"/>
      <c r="O195" s="355"/>
      <c r="P195" s="355"/>
      <c r="Q195" s="355"/>
      <c r="R195" s="355"/>
      <c r="S195" s="355"/>
      <c r="T195" s="355"/>
      <c r="U195" s="355"/>
      <c r="V195" s="355"/>
      <c r="W195" s="355"/>
      <c r="X195" s="355"/>
      <c r="Y195" s="355"/>
      <c r="Z195" s="355"/>
      <c r="AA195" s="355"/>
      <c r="AB195" s="355"/>
      <c r="AC195" s="355"/>
      <c r="AD195" s="355"/>
      <c r="AE195" s="355"/>
      <c r="AF195" s="355"/>
      <c r="AG195" s="355"/>
      <c r="AH195" s="368"/>
      <c r="AI195" s="401"/>
      <c r="AJ195" s="305"/>
    </row>
    <row r="196" spans="2:36" x14ac:dyDescent="0.35">
      <c r="B196" s="305"/>
      <c r="C196" s="309"/>
      <c r="D196" s="9"/>
      <c r="E196" s="330"/>
      <c r="F196" s="354"/>
      <c r="G196" s="385"/>
      <c r="H196" s="386" t="s">
        <v>49</v>
      </c>
      <c r="I196" s="397" t="s">
        <v>114</v>
      </c>
      <c r="J196" s="355"/>
      <c r="K196" s="355"/>
      <c r="L196" s="355"/>
      <c r="M196" s="355"/>
      <c r="N196" s="355"/>
      <c r="O196" s="355"/>
      <c r="P196" s="355"/>
      <c r="Q196" s="355"/>
      <c r="R196" s="355"/>
      <c r="S196" s="355"/>
      <c r="T196" s="355"/>
      <c r="U196" s="355"/>
      <c r="V196" s="355"/>
      <c r="W196" s="355"/>
      <c r="X196" s="355"/>
      <c r="Y196" s="355"/>
      <c r="Z196" s="355"/>
      <c r="AA196" s="355"/>
      <c r="AB196" s="355"/>
      <c r="AC196" s="355"/>
      <c r="AD196" s="355"/>
      <c r="AE196" s="355"/>
      <c r="AF196" s="355"/>
      <c r="AG196" s="355"/>
      <c r="AH196" s="368"/>
      <c r="AI196" s="401"/>
      <c r="AJ196" s="305"/>
    </row>
    <row r="197" spans="2:36" x14ac:dyDescent="0.35">
      <c r="B197" s="305"/>
      <c r="C197" s="309"/>
      <c r="D197" s="9"/>
      <c r="E197" s="330"/>
      <c r="F197" s="354"/>
      <c r="G197" s="385"/>
      <c r="H197" s="386" t="s">
        <v>49</v>
      </c>
      <c r="I197" s="397" t="s">
        <v>124</v>
      </c>
      <c r="J197" s="370"/>
      <c r="K197" s="355"/>
      <c r="L197" s="355"/>
      <c r="M197" s="355"/>
      <c r="N197" s="355"/>
      <c r="O197" s="355"/>
      <c r="P197" s="355"/>
      <c r="Q197" s="355"/>
      <c r="R197" s="355"/>
      <c r="S197" s="355"/>
      <c r="T197" s="355"/>
      <c r="U197" s="355"/>
      <c r="V197" s="355"/>
      <c r="W197" s="355"/>
      <c r="X197" s="355"/>
      <c r="Y197" s="355"/>
      <c r="Z197" s="355"/>
      <c r="AA197" s="355"/>
      <c r="AB197" s="355"/>
      <c r="AC197" s="355"/>
      <c r="AD197" s="355"/>
      <c r="AE197" s="355"/>
      <c r="AF197" s="355"/>
      <c r="AG197" s="355"/>
      <c r="AH197" s="368"/>
      <c r="AI197" s="401"/>
      <c r="AJ197" s="305"/>
    </row>
    <row r="198" spans="2:36" x14ac:dyDescent="0.35">
      <c r="B198" s="305"/>
      <c r="C198" s="309"/>
      <c r="D198" s="9"/>
      <c r="E198" s="330"/>
      <c r="F198" s="354"/>
      <c r="G198" s="385"/>
      <c r="H198" s="386" t="s">
        <v>49</v>
      </c>
      <c r="I198" s="397" t="s">
        <v>125</v>
      </c>
      <c r="J198" s="355"/>
      <c r="K198" s="355"/>
      <c r="L198" s="355"/>
      <c r="M198" s="355"/>
      <c r="N198" s="355"/>
      <c r="O198" s="355"/>
      <c r="P198" s="355"/>
      <c r="Q198" s="355"/>
      <c r="R198" s="355"/>
      <c r="S198" s="355"/>
      <c r="T198" s="355"/>
      <c r="U198" s="355"/>
      <c r="V198" s="355"/>
      <c r="W198" s="355"/>
      <c r="X198" s="355"/>
      <c r="Y198" s="355"/>
      <c r="Z198" s="355"/>
      <c r="AA198" s="355"/>
      <c r="AB198" s="355"/>
      <c r="AC198" s="355"/>
      <c r="AD198" s="355"/>
      <c r="AE198" s="355"/>
      <c r="AF198" s="355"/>
      <c r="AG198" s="355"/>
      <c r="AH198" s="368"/>
      <c r="AI198" s="401"/>
      <c r="AJ198" s="305"/>
    </row>
    <row r="199" spans="2:36" ht="7.5" customHeight="1" x14ac:dyDescent="0.35">
      <c r="B199" s="305"/>
      <c r="C199" s="309"/>
      <c r="D199" s="9"/>
      <c r="E199" s="330"/>
      <c r="F199" s="354"/>
      <c r="G199" s="370"/>
      <c r="H199" s="349"/>
      <c r="I199" s="355"/>
      <c r="J199" s="355"/>
      <c r="K199" s="355"/>
      <c r="L199" s="355"/>
      <c r="M199" s="355"/>
      <c r="N199" s="355"/>
      <c r="O199" s="355"/>
      <c r="P199" s="355"/>
      <c r="Q199" s="355"/>
      <c r="R199" s="355"/>
      <c r="S199" s="355"/>
      <c r="T199" s="355"/>
      <c r="U199" s="355"/>
      <c r="V199" s="355"/>
      <c r="W199" s="355"/>
      <c r="X199" s="355"/>
      <c r="Y199" s="355"/>
      <c r="Z199" s="355"/>
      <c r="AA199" s="355"/>
      <c r="AB199" s="355"/>
      <c r="AC199" s="355"/>
      <c r="AD199" s="355"/>
      <c r="AE199" s="355"/>
      <c r="AF199" s="355"/>
      <c r="AG199" s="355"/>
      <c r="AH199" s="368"/>
      <c r="AI199" s="401"/>
      <c r="AJ199" s="305"/>
    </row>
    <row r="200" spans="2:36" x14ac:dyDescent="0.35">
      <c r="B200" s="305"/>
      <c r="C200" s="309"/>
      <c r="D200" s="9"/>
      <c r="E200" s="330"/>
      <c r="F200" s="354"/>
      <c r="G200" s="384" t="s">
        <v>117</v>
      </c>
      <c r="H200" s="349"/>
      <c r="I200" s="355"/>
      <c r="J200" s="355"/>
      <c r="K200" s="355"/>
      <c r="L200" s="355"/>
      <c r="M200" s="355"/>
      <c r="N200" s="355"/>
      <c r="O200" s="355"/>
      <c r="P200" s="355"/>
      <c r="Q200" s="355"/>
      <c r="R200" s="355"/>
      <c r="S200" s="355"/>
      <c r="T200" s="355"/>
      <c r="U200" s="355"/>
      <c r="V200" s="355"/>
      <c r="W200" s="355"/>
      <c r="X200" s="355"/>
      <c r="Y200" s="355"/>
      <c r="Z200" s="355"/>
      <c r="AA200" s="355"/>
      <c r="AB200" s="355"/>
      <c r="AC200" s="355"/>
      <c r="AD200" s="355"/>
      <c r="AE200" s="355"/>
      <c r="AF200" s="355"/>
      <c r="AG200" s="355"/>
      <c r="AH200" s="368"/>
      <c r="AI200" s="401"/>
      <c r="AJ200" s="305"/>
    </row>
    <row r="201" spans="2:36" x14ac:dyDescent="0.35">
      <c r="B201" s="305"/>
      <c r="C201" s="309"/>
      <c r="D201" s="9"/>
      <c r="E201" s="330"/>
      <c r="F201" s="354"/>
      <c r="G201" s="370"/>
      <c r="H201" s="370" t="s">
        <v>126</v>
      </c>
      <c r="I201" s="370"/>
      <c r="J201" s="355"/>
      <c r="K201" s="355"/>
      <c r="L201" s="355"/>
      <c r="M201" s="355"/>
      <c r="N201" s="355"/>
      <c r="O201" s="355"/>
      <c r="P201" s="355"/>
      <c r="Q201" s="355"/>
      <c r="R201" s="355"/>
      <c r="S201" s="355"/>
      <c r="T201" s="355"/>
      <c r="U201" s="355"/>
      <c r="V201" s="355"/>
      <c r="W201" s="355"/>
      <c r="X201" s="355"/>
      <c r="Y201" s="355"/>
      <c r="Z201" s="355"/>
      <c r="AA201" s="355"/>
      <c r="AB201" s="355"/>
      <c r="AC201" s="355"/>
      <c r="AD201" s="355"/>
      <c r="AE201" s="355"/>
      <c r="AF201" s="355"/>
      <c r="AG201" s="355"/>
      <c r="AH201" s="368"/>
      <c r="AI201" s="401"/>
      <c r="AJ201" s="305"/>
    </row>
    <row r="202" spans="2:36" x14ac:dyDescent="0.35">
      <c r="B202" s="305"/>
      <c r="C202" s="309"/>
      <c r="D202" s="9"/>
      <c r="E202" s="330"/>
      <c r="F202" s="354"/>
      <c r="G202" s="370"/>
      <c r="H202" s="371" t="s">
        <v>127</v>
      </c>
      <c r="I202" s="370" t="s">
        <v>128</v>
      </c>
      <c r="J202" s="355"/>
      <c r="K202" s="355"/>
      <c r="L202" s="355"/>
      <c r="M202" s="355"/>
      <c r="N202" s="355"/>
      <c r="O202" s="355"/>
      <c r="P202" s="355"/>
      <c r="Q202" s="355"/>
      <c r="R202" s="355"/>
      <c r="S202" s="355"/>
      <c r="T202" s="355"/>
      <c r="U202" s="355"/>
      <c r="V202" s="355"/>
      <c r="W202" s="355"/>
      <c r="X202" s="355"/>
      <c r="Y202" s="355"/>
      <c r="Z202" s="355"/>
      <c r="AA202" s="355"/>
      <c r="AB202" s="355"/>
      <c r="AC202" s="355"/>
      <c r="AD202" s="355"/>
      <c r="AE202" s="355"/>
      <c r="AF202" s="355"/>
      <c r="AG202" s="355"/>
      <c r="AH202" s="368"/>
      <c r="AI202" s="401"/>
      <c r="AJ202" s="305"/>
    </row>
    <row r="203" spans="2:36" x14ac:dyDescent="0.35">
      <c r="B203" s="305"/>
      <c r="C203" s="309"/>
      <c r="D203" s="9"/>
      <c r="E203" s="330"/>
      <c r="F203" s="354"/>
      <c r="G203" s="370"/>
      <c r="H203" s="370"/>
      <c r="I203" s="370" t="s">
        <v>1684</v>
      </c>
      <c r="J203" s="355"/>
      <c r="K203" s="355"/>
      <c r="L203" s="355"/>
      <c r="M203" s="355"/>
      <c r="N203" s="355"/>
      <c r="O203" s="355"/>
      <c r="P203" s="355"/>
      <c r="Q203" s="355"/>
      <c r="R203" s="355"/>
      <c r="S203" s="355"/>
      <c r="T203" s="355"/>
      <c r="U203" s="355"/>
      <c r="V203" s="355"/>
      <c r="W203" s="355"/>
      <c r="X203" s="355"/>
      <c r="Y203" s="355"/>
      <c r="Z203" s="355"/>
      <c r="AA203" s="355"/>
      <c r="AB203" s="355"/>
      <c r="AC203" s="355"/>
      <c r="AD203" s="355"/>
      <c r="AE203" s="355"/>
      <c r="AF203" s="355"/>
      <c r="AG203" s="355"/>
      <c r="AH203" s="368"/>
      <c r="AI203" s="401"/>
      <c r="AJ203" s="305"/>
    </row>
    <row r="204" spans="2:36" ht="6.4" customHeight="1" x14ac:dyDescent="0.35">
      <c r="B204" s="305"/>
      <c r="C204" s="309"/>
      <c r="D204" s="9"/>
      <c r="E204" s="330"/>
      <c r="F204" s="354"/>
      <c r="G204" s="370"/>
      <c r="H204" s="370"/>
      <c r="I204" s="370"/>
      <c r="J204" s="355"/>
      <c r="K204" s="355"/>
      <c r="L204" s="355"/>
      <c r="M204" s="355"/>
      <c r="N204" s="355"/>
      <c r="O204" s="355"/>
      <c r="P204" s="355"/>
      <c r="Q204" s="355"/>
      <c r="R204" s="355"/>
      <c r="S204" s="355"/>
      <c r="T204" s="355"/>
      <c r="U204" s="355"/>
      <c r="V204" s="355"/>
      <c r="W204" s="355"/>
      <c r="X204" s="355"/>
      <c r="Y204" s="355"/>
      <c r="Z204" s="355"/>
      <c r="AA204" s="355"/>
      <c r="AB204" s="355"/>
      <c r="AC204" s="355"/>
      <c r="AD204" s="355"/>
      <c r="AE204" s="355"/>
      <c r="AF204" s="355"/>
      <c r="AG204" s="355"/>
      <c r="AH204" s="368"/>
      <c r="AI204" s="401"/>
      <c r="AJ204" s="305"/>
    </row>
    <row r="205" spans="2:36" x14ac:dyDescent="0.35">
      <c r="B205" s="305"/>
      <c r="C205" s="309"/>
      <c r="D205" s="9"/>
      <c r="E205" s="330"/>
      <c r="F205" s="354"/>
      <c r="G205" s="370"/>
      <c r="H205" s="371" t="s">
        <v>129</v>
      </c>
      <c r="I205" s="370" t="s">
        <v>130</v>
      </c>
      <c r="J205" s="355"/>
      <c r="K205" s="355"/>
      <c r="L205" s="355"/>
      <c r="M205" s="355"/>
      <c r="N205" s="355"/>
      <c r="O205" s="355"/>
      <c r="P205" s="355"/>
      <c r="Q205" s="355"/>
      <c r="R205" s="355"/>
      <c r="S205" s="355"/>
      <c r="T205" s="355"/>
      <c r="U205" s="355"/>
      <c r="V205" s="355"/>
      <c r="W205" s="355"/>
      <c r="X205" s="355"/>
      <c r="Y205" s="355"/>
      <c r="Z205" s="355"/>
      <c r="AA205" s="355"/>
      <c r="AB205" s="355"/>
      <c r="AC205" s="355"/>
      <c r="AD205" s="355"/>
      <c r="AE205" s="355"/>
      <c r="AF205" s="355"/>
      <c r="AG205" s="355"/>
      <c r="AH205" s="368"/>
      <c r="AI205" s="401"/>
      <c r="AJ205" s="305"/>
    </row>
    <row r="206" spans="2:36" x14ac:dyDescent="0.35">
      <c r="B206" s="305"/>
      <c r="C206" s="309"/>
      <c r="D206" s="9"/>
      <c r="E206" s="330"/>
      <c r="F206" s="354"/>
      <c r="G206" s="370"/>
      <c r="H206" s="386" t="s">
        <v>49</v>
      </c>
      <c r="I206" s="397" t="s">
        <v>131</v>
      </c>
      <c r="J206" s="355"/>
      <c r="K206" s="355"/>
      <c r="L206" s="355"/>
      <c r="M206" s="355"/>
      <c r="N206" s="355"/>
      <c r="O206" s="355"/>
      <c r="P206" s="355"/>
      <c r="Q206" s="355"/>
      <c r="R206" s="355"/>
      <c r="S206" s="355"/>
      <c r="T206" s="355"/>
      <c r="U206" s="355"/>
      <c r="V206" s="355"/>
      <c r="W206" s="355"/>
      <c r="X206" s="355"/>
      <c r="Y206" s="355"/>
      <c r="Z206" s="355"/>
      <c r="AA206" s="355"/>
      <c r="AB206" s="355"/>
      <c r="AC206" s="355"/>
      <c r="AD206" s="355"/>
      <c r="AE206" s="355"/>
      <c r="AF206" s="355"/>
      <c r="AG206" s="355"/>
      <c r="AH206" s="368"/>
      <c r="AI206" s="401"/>
      <c r="AJ206" s="305"/>
    </row>
    <row r="207" spans="2:36" x14ac:dyDescent="0.35">
      <c r="B207" s="305"/>
      <c r="C207" s="309"/>
      <c r="D207" s="9"/>
      <c r="E207" s="330"/>
      <c r="F207" s="354"/>
      <c r="G207" s="370"/>
      <c r="H207" s="386"/>
      <c r="I207" s="397" t="s">
        <v>132</v>
      </c>
      <c r="J207" s="355"/>
      <c r="K207" s="355"/>
      <c r="L207" s="355"/>
      <c r="M207" s="355"/>
      <c r="N207" s="355"/>
      <c r="O207" s="355"/>
      <c r="P207" s="355"/>
      <c r="Q207" s="355"/>
      <c r="R207" s="355"/>
      <c r="S207" s="355"/>
      <c r="T207" s="355"/>
      <c r="U207" s="355"/>
      <c r="V207" s="355"/>
      <c r="W207" s="355"/>
      <c r="X207" s="355"/>
      <c r="Y207" s="355"/>
      <c r="Z207" s="355"/>
      <c r="AA207" s="355"/>
      <c r="AB207" s="355"/>
      <c r="AC207" s="355"/>
      <c r="AD207" s="355"/>
      <c r="AE207" s="355"/>
      <c r="AF207" s="355"/>
      <c r="AG207" s="355"/>
      <c r="AH207" s="368"/>
      <c r="AI207" s="401"/>
      <c r="AJ207" s="305"/>
    </row>
    <row r="208" spans="2:36" x14ac:dyDescent="0.35">
      <c r="B208" s="305"/>
      <c r="C208" s="309"/>
      <c r="D208" s="9"/>
      <c r="E208" s="330"/>
      <c r="F208" s="354"/>
      <c r="G208" s="370"/>
      <c r="H208" s="386"/>
      <c r="I208" s="397" t="s">
        <v>133</v>
      </c>
      <c r="J208" s="355"/>
      <c r="K208" s="355"/>
      <c r="L208" s="355"/>
      <c r="M208" s="355"/>
      <c r="N208" s="355"/>
      <c r="O208" s="355"/>
      <c r="P208" s="355"/>
      <c r="Q208" s="355"/>
      <c r="R208" s="355"/>
      <c r="S208" s="355"/>
      <c r="T208" s="355"/>
      <c r="U208" s="355"/>
      <c r="V208" s="355"/>
      <c r="W208" s="355"/>
      <c r="X208" s="355"/>
      <c r="Y208" s="355"/>
      <c r="Z208" s="355"/>
      <c r="AA208" s="355"/>
      <c r="AB208" s="355"/>
      <c r="AC208" s="355"/>
      <c r="AD208" s="355"/>
      <c r="AE208" s="355"/>
      <c r="AF208" s="355"/>
      <c r="AG208" s="355"/>
      <c r="AH208" s="368"/>
      <c r="AI208" s="401"/>
      <c r="AJ208" s="305"/>
    </row>
    <row r="209" spans="2:36" ht="6.75" customHeight="1" x14ac:dyDescent="0.35">
      <c r="B209" s="305"/>
      <c r="C209" s="309"/>
      <c r="D209" s="9"/>
      <c r="E209" s="330"/>
      <c r="F209" s="372"/>
      <c r="G209" s="373"/>
      <c r="H209" s="391"/>
      <c r="I209" s="392"/>
      <c r="J209" s="392"/>
      <c r="K209" s="392"/>
      <c r="L209" s="392"/>
      <c r="M209" s="392"/>
      <c r="N209" s="392"/>
      <c r="O209" s="392"/>
      <c r="P209" s="392"/>
      <c r="Q209" s="392"/>
      <c r="R209" s="392"/>
      <c r="S209" s="392"/>
      <c r="T209" s="392"/>
      <c r="U209" s="392"/>
      <c r="V209" s="392"/>
      <c r="W209" s="392"/>
      <c r="X209" s="392"/>
      <c r="Y209" s="392"/>
      <c r="Z209" s="392"/>
      <c r="AA209" s="392"/>
      <c r="AB209" s="392"/>
      <c r="AC209" s="392"/>
      <c r="AD209" s="392"/>
      <c r="AE209" s="392"/>
      <c r="AF209" s="392"/>
      <c r="AG209" s="392"/>
      <c r="AH209" s="400"/>
      <c r="AI209" s="401"/>
      <c r="AJ209" s="305"/>
    </row>
    <row r="210" spans="2:36" ht="6.65" customHeight="1" x14ac:dyDescent="0.35">
      <c r="B210" s="305"/>
      <c r="C210" s="309"/>
      <c r="D210" s="9"/>
      <c r="E210" s="330"/>
      <c r="F210" s="333"/>
      <c r="G210" s="333"/>
      <c r="H210" s="341"/>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305"/>
    </row>
    <row r="211" spans="2:36" x14ac:dyDescent="0.35">
      <c r="B211" s="305"/>
      <c r="C211" s="309"/>
      <c r="D211" s="9"/>
      <c r="E211" s="330" t="s">
        <v>134</v>
      </c>
      <c r="F211" s="331" t="s">
        <v>135</v>
      </c>
      <c r="G211" s="9"/>
      <c r="H211" s="341"/>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305"/>
    </row>
    <row r="212" spans="2:36" x14ac:dyDescent="0.35">
      <c r="B212" s="305"/>
      <c r="C212" s="309"/>
      <c r="D212" s="9"/>
      <c r="E212" s="9"/>
      <c r="F212" s="332" t="s">
        <v>7</v>
      </c>
      <c r="G212" s="333" t="s">
        <v>56</v>
      </c>
      <c r="H212" s="333"/>
      <c r="I212" s="333"/>
      <c r="J212" s="333"/>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305"/>
    </row>
    <row r="213" spans="2:36" x14ac:dyDescent="0.35">
      <c r="B213" s="305"/>
      <c r="C213" s="309"/>
      <c r="D213" s="9"/>
      <c r="E213" s="9"/>
      <c r="F213" s="333"/>
      <c r="G213" s="332" t="s">
        <v>7</v>
      </c>
      <c r="H213" s="333" t="s">
        <v>136</v>
      </c>
      <c r="I213" s="333"/>
      <c r="J213" s="333"/>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305"/>
    </row>
    <row r="214" spans="2:36" x14ac:dyDescent="0.35">
      <c r="B214" s="305"/>
      <c r="C214" s="309"/>
      <c r="D214" s="9"/>
      <c r="E214" s="9"/>
      <c r="F214" s="333"/>
      <c r="G214" s="332" t="s">
        <v>7</v>
      </c>
      <c r="H214" s="333" t="s">
        <v>137</v>
      </c>
      <c r="I214" s="333"/>
      <c r="J214" s="333"/>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305"/>
    </row>
    <row r="215" spans="2:36" x14ac:dyDescent="0.35">
      <c r="B215" s="305"/>
      <c r="C215" s="309"/>
      <c r="D215" s="9"/>
      <c r="E215" s="9"/>
      <c r="F215" s="333"/>
      <c r="G215" s="332" t="s">
        <v>7</v>
      </c>
      <c r="H215" s="333" t="s">
        <v>138</v>
      </c>
      <c r="I215" s="333"/>
      <c r="J215" s="333"/>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305"/>
    </row>
    <row r="216" spans="2:36" x14ac:dyDescent="0.35">
      <c r="B216" s="305"/>
      <c r="C216" s="309"/>
      <c r="D216" s="9"/>
      <c r="E216" s="9"/>
      <c r="F216" s="333"/>
      <c r="G216" s="332" t="s">
        <v>7</v>
      </c>
      <c r="H216" s="333" t="s">
        <v>139</v>
      </c>
      <c r="I216" s="333"/>
      <c r="J216" s="333"/>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305"/>
    </row>
    <row r="217" spans="2:36" x14ac:dyDescent="0.35">
      <c r="B217" s="305"/>
      <c r="C217" s="309"/>
      <c r="D217" s="9"/>
      <c r="E217" s="9"/>
      <c r="F217" s="333"/>
      <c r="G217" s="332" t="s">
        <v>7</v>
      </c>
      <c r="H217" s="333" t="s">
        <v>140</v>
      </c>
      <c r="I217" s="333"/>
      <c r="J217" s="333"/>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305"/>
    </row>
    <row r="218" spans="2:36" x14ac:dyDescent="0.35">
      <c r="B218" s="305"/>
      <c r="C218" s="309"/>
      <c r="D218" s="9"/>
      <c r="E218" s="9"/>
      <c r="F218" s="333"/>
      <c r="G218" s="332" t="s">
        <v>7</v>
      </c>
      <c r="H218" s="333" t="s">
        <v>141</v>
      </c>
      <c r="I218" s="333"/>
      <c r="J218" s="333"/>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305"/>
    </row>
    <row r="219" spans="2:36" x14ac:dyDescent="0.35">
      <c r="B219" s="305"/>
      <c r="C219" s="309"/>
      <c r="D219" s="9"/>
      <c r="E219" s="9"/>
      <c r="F219" s="333"/>
      <c r="G219" s="332" t="s">
        <v>7</v>
      </c>
      <c r="H219" s="333" t="s">
        <v>142</v>
      </c>
      <c r="I219" s="333"/>
      <c r="J219" s="333"/>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305"/>
    </row>
    <row r="220" spans="2:36" x14ac:dyDescent="0.35">
      <c r="B220" s="305"/>
      <c r="C220" s="309"/>
      <c r="D220" s="9"/>
      <c r="E220" s="9"/>
      <c r="F220" s="333"/>
      <c r="G220" s="332"/>
      <c r="H220" s="332" t="s">
        <v>49</v>
      </c>
      <c r="I220" s="333" t="s">
        <v>61</v>
      </c>
      <c r="J220" s="333"/>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305"/>
    </row>
    <row r="221" spans="2:36" x14ac:dyDescent="0.35">
      <c r="B221" s="305"/>
      <c r="C221" s="309"/>
      <c r="D221" s="9"/>
      <c r="E221" s="9"/>
      <c r="F221" s="333"/>
      <c r="G221" s="332"/>
      <c r="H221" s="333"/>
      <c r="I221" s="333" t="s">
        <v>62</v>
      </c>
      <c r="J221" s="333"/>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305"/>
    </row>
    <row r="222" spans="2:36" x14ac:dyDescent="0.35">
      <c r="B222" s="305"/>
      <c r="C222" s="309"/>
      <c r="D222" s="9"/>
      <c r="E222" s="9"/>
      <c r="F222" s="341"/>
      <c r="G222" s="342"/>
      <c r="H222" s="341"/>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305"/>
    </row>
    <row r="223" spans="2:36" x14ac:dyDescent="0.35">
      <c r="B223" s="305"/>
      <c r="C223" s="309"/>
      <c r="D223" s="9"/>
      <c r="E223" s="9"/>
      <c r="F223" s="341"/>
      <c r="G223" s="342"/>
      <c r="H223" s="341"/>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305"/>
    </row>
    <row r="224" spans="2:36" x14ac:dyDescent="0.35">
      <c r="B224" s="305"/>
      <c r="C224" s="309"/>
      <c r="D224" s="9"/>
      <c r="E224" s="9"/>
      <c r="F224" s="341"/>
      <c r="G224" s="342"/>
      <c r="H224" s="341"/>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305"/>
    </row>
    <row r="225" spans="2:36" x14ac:dyDescent="0.35">
      <c r="B225" s="305"/>
      <c r="C225" s="309"/>
      <c r="D225" s="9"/>
      <c r="E225" s="9"/>
      <c r="F225" s="341"/>
      <c r="G225" s="342"/>
      <c r="H225" s="341"/>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305"/>
    </row>
    <row r="226" spans="2:36" x14ac:dyDescent="0.35">
      <c r="B226" s="305"/>
      <c r="C226" s="309"/>
      <c r="D226" s="9"/>
      <c r="E226" s="9"/>
      <c r="F226" s="341"/>
      <c r="G226" s="342"/>
      <c r="H226" s="341"/>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305"/>
    </row>
    <row r="227" spans="2:36" x14ac:dyDescent="0.35">
      <c r="B227" s="305"/>
      <c r="C227" s="309"/>
      <c r="D227" s="9"/>
      <c r="E227" s="9"/>
      <c r="F227" s="341"/>
      <c r="G227" s="342"/>
      <c r="H227" s="341"/>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305"/>
    </row>
    <row r="228" spans="2:36" x14ac:dyDescent="0.35">
      <c r="B228" s="305"/>
      <c r="C228" s="309"/>
      <c r="D228" s="9"/>
      <c r="E228" s="9"/>
      <c r="F228" s="341"/>
      <c r="G228" s="342"/>
      <c r="H228" s="341"/>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305"/>
    </row>
    <row r="229" spans="2:36" x14ac:dyDescent="0.35">
      <c r="B229" s="305"/>
      <c r="C229" s="309"/>
      <c r="D229" s="9"/>
      <c r="E229" s="9"/>
      <c r="F229" s="341"/>
      <c r="G229" s="342"/>
      <c r="H229" s="341"/>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305"/>
    </row>
    <row r="230" spans="2:36" x14ac:dyDescent="0.35">
      <c r="B230" s="305"/>
      <c r="C230" s="309"/>
      <c r="D230" s="9"/>
      <c r="E230" s="9"/>
      <c r="F230" s="341"/>
      <c r="G230" s="342"/>
      <c r="H230" s="341"/>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305"/>
    </row>
    <row r="231" spans="2:36" x14ac:dyDescent="0.35">
      <c r="B231" s="305"/>
      <c r="C231" s="309"/>
      <c r="D231" s="9"/>
      <c r="E231" s="9"/>
      <c r="F231" s="341"/>
      <c r="G231" s="342"/>
      <c r="H231" s="341"/>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305"/>
    </row>
    <row r="232" spans="2:36" x14ac:dyDescent="0.35">
      <c r="B232" s="305"/>
      <c r="C232" s="309"/>
      <c r="D232" s="9"/>
      <c r="E232" s="9"/>
      <c r="F232" s="341"/>
      <c r="G232" s="342"/>
      <c r="H232" s="341"/>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305"/>
    </row>
    <row r="233" spans="2:36" x14ac:dyDescent="0.35">
      <c r="B233" s="305"/>
      <c r="C233" s="309"/>
      <c r="D233" s="9"/>
      <c r="E233" s="343" t="s">
        <v>64</v>
      </c>
      <c r="F233" s="341"/>
      <c r="G233" s="342"/>
      <c r="H233" s="341"/>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305"/>
    </row>
    <row r="234" spans="2:36" x14ac:dyDescent="0.35">
      <c r="B234" s="305"/>
      <c r="C234" s="309"/>
      <c r="D234" s="9"/>
      <c r="E234" s="9"/>
      <c r="F234" s="341"/>
      <c r="G234" s="342"/>
      <c r="H234" s="341"/>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305"/>
    </row>
    <row r="235" spans="2:36" x14ac:dyDescent="0.35">
      <c r="B235" s="305"/>
      <c r="C235" s="309"/>
      <c r="D235" s="9"/>
      <c r="E235" s="9"/>
      <c r="F235" s="341"/>
      <c r="G235" s="342"/>
      <c r="H235" s="341"/>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305"/>
    </row>
    <row r="236" spans="2:36" x14ac:dyDescent="0.35">
      <c r="B236" s="305"/>
      <c r="C236" s="309"/>
      <c r="D236" s="9"/>
      <c r="E236" s="9"/>
      <c r="F236" s="341"/>
      <c r="G236" s="342"/>
      <c r="H236" s="341"/>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305"/>
    </row>
    <row r="237" spans="2:36" x14ac:dyDescent="0.35">
      <c r="B237" s="305"/>
      <c r="C237" s="309"/>
      <c r="D237" s="9"/>
      <c r="E237" s="9"/>
      <c r="F237" s="341"/>
      <c r="G237" s="342"/>
      <c r="H237" s="341"/>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305"/>
    </row>
    <row r="238" spans="2:36" x14ac:dyDescent="0.35">
      <c r="B238" s="305"/>
      <c r="C238" s="309"/>
      <c r="D238" s="9"/>
      <c r="E238" s="9"/>
      <c r="F238" s="341"/>
      <c r="G238" s="342"/>
      <c r="H238" s="341"/>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305"/>
    </row>
    <row r="239" spans="2:36" x14ac:dyDescent="0.35">
      <c r="B239" s="305"/>
      <c r="C239" s="309"/>
      <c r="D239" s="9"/>
      <c r="E239" s="9"/>
      <c r="F239" s="341"/>
      <c r="G239" s="342"/>
      <c r="H239" s="341"/>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305"/>
    </row>
    <row r="240" spans="2:36" x14ac:dyDescent="0.35">
      <c r="B240" s="305"/>
      <c r="C240" s="309"/>
      <c r="D240" s="9"/>
      <c r="E240" s="9"/>
      <c r="F240" s="341"/>
      <c r="G240" s="342"/>
      <c r="H240" s="341"/>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305"/>
    </row>
    <row r="241" spans="2:36" x14ac:dyDescent="0.35">
      <c r="B241" s="305"/>
      <c r="C241" s="309"/>
      <c r="D241" s="9"/>
      <c r="E241" s="9"/>
      <c r="F241" s="341"/>
      <c r="G241" s="342"/>
      <c r="H241" s="341"/>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305"/>
    </row>
    <row r="242" spans="2:36" x14ac:dyDescent="0.35">
      <c r="B242" s="305"/>
      <c r="C242" s="309"/>
      <c r="D242" s="9"/>
      <c r="E242" s="9"/>
      <c r="F242" s="341"/>
      <c r="G242" s="342"/>
      <c r="H242" s="341"/>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305"/>
    </row>
    <row r="243" spans="2:36" x14ac:dyDescent="0.35">
      <c r="B243" s="305"/>
      <c r="C243" s="309"/>
      <c r="D243" s="9"/>
      <c r="E243" s="9"/>
      <c r="F243" s="341"/>
      <c r="G243" s="342"/>
      <c r="H243" s="341"/>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305"/>
    </row>
    <row r="244" spans="2:36" x14ac:dyDescent="0.35">
      <c r="B244" s="305"/>
      <c r="C244" s="309"/>
      <c r="D244" s="9"/>
      <c r="E244" s="9"/>
      <c r="F244" s="341"/>
      <c r="G244" s="342"/>
      <c r="H244" s="341"/>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305"/>
    </row>
    <row r="245" spans="2:36" x14ac:dyDescent="0.35">
      <c r="B245" s="305"/>
      <c r="C245" s="309"/>
      <c r="D245" s="9"/>
      <c r="E245" s="9"/>
      <c r="F245" s="341"/>
      <c r="G245" s="342"/>
      <c r="H245" s="341"/>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305"/>
    </row>
    <row r="246" spans="2:36" x14ac:dyDescent="0.35">
      <c r="B246" s="305"/>
      <c r="C246" s="309"/>
      <c r="D246" s="9"/>
      <c r="E246" s="9"/>
      <c r="F246" s="341"/>
      <c r="G246" s="342"/>
      <c r="H246" s="341"/>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305"/>
    </row>
    <row r="247" spans="2:36" x14ac:dyDescent="0.35">
      <c r="B247" s="305"/>
      <c r="C247" s="309"/>
      <c r="D247" s="9"/>
      <c r="E247" s="9"/>
      <c r="F247" s="341"/>
      <c r="G247" s="342"/>
      <c r="H247" s="341"/>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305"/>
    </row>
    <row r="248" spans="2:36" x14ac:dyDescent="0.35">
      <c r="B248" s="305"/>
      <c r="C248" s="309"/>
      <c r="D248" s="9"/>
      <c r="E248" s="9"/>
      <c r="F248" s="341"/>
      <c r="G248" s="342"/>
      <c r="H248" s="341"/>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305"/>
    </row>
    <row r="249" spans="2:36" x14ac:dyDescent="0.35">
      <c r="B249" s="305"/>
      <c r="C249" s="309"/>
      <c r="D249" s="9"/>
      <c r="E249" s="9"/>
      <c r="F249" s="341"/>
      <c r="G249" s="342"/>
      <c r="H249" s="341"/>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305"/>
    </row>
    <row r="250" spans="2:36" x14ac:dyDescent="0.35">
      <c r="B250" s="305"/>
      <c r="C250" s="309"/>
      <c r="D250" s="9"/>
      <c r="E250" s="9"/>
      <c r="F250" s="341"/>
      <c r="G250" s="342"/>
      <c r="H250" s="341"/>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305"/>
    </row>
    <row r="251" spans="2:36" x14ac:dyDescent="0.35">
      <c r="B251" s="305"/>
      <c r="C251" s="309"/>
      <c r="D251" s="9"/>
      <c r="E251" s="9"/>
      <c r="F251" s="341"/>
      <c r="G251" s="342"/>
      <c r="H251" s="341"/>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305"/>
    </row>
    <row r="252" spans="2:36" x14ac:dyDescent="0.35">
      <c r="B252" s="305"/>
      <c r="C252" s="309"/>
      <c r="D252" s="9"/>
      <c r="E252" s="9"/>
      <c r="F252" s="341"/>
      <c r="G252" s="342"/>
      <c r="H252" s="341"/>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305"/>
    </row>
    <row r="253" spans="2:36" x14ac:dyDescent="0.35">
      <c r="B253" s="305"/>
      <c r="C253" s="309"/>
      <c r="D253" s="9"/>
      <c r="E253" s="9"/>
      <c r="F253" s="341"/>
      <c r="G253" s="342"/>
      <c r="H253" s="341"/>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305"/>
    </row>
    <row r="254" spans="2:36" x14ac:dyDescent="0.35">
      <c r="B254" s="305"/>
      <c r="C254" s="309"/>
      <c r="D254" s="9"/>
      <c r="E254" s="9"/>
      <c r="F254" s="341"/>
      <c r="G254" s="342"/>
      <c r="H254" s="341"/>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305"/>
    </row>
    <row r="255" spans="2:36" x14ac:dyDescent="0.35">
      <c r="B255" s="305"/>
      <c r="C255" s="309"/>
      <c r="D255" s="9"/>
      <c r="E255" s="9"/>
      <c r="F255" s="341"/>
      <c r="G255" s="342"/>
      <c r="H255" s="341"/>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305"/>
    </row>
    <row r="256" spans="2:36" x14ac:dyDescent="0.35">
      <c r="B256" s="305"/>
      <c r="C256" s="309"/>
      <c r="D256" s="9"/>
      <c r="E256" s="9"/>
      <c r="F256" s="341"/>
      <c r="G256" s="342"/>
      <c r="H256" s="341"/>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305"/>
    </row>
    <row r="257" spans="2:36" x14ac:dyDescent="0.35">
      <c r="B257" s="305"/>
      <c r="C257" s="309"/>
      <c r="D257" s="9"/>
      <c r="E257" s="9"/>
      <c r="F257" s="341"/>
      <c r="G257" s="342"/>
      <c r="H257" s="341"/>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305"/>
    </row>
    <row r="258" spans="2:36" x14ac:dyDescent="0.35">
      <c r="B258" s="305"/>
      <c r="C258" s="309"/>
      <c r="D258" s="9"/>
      <c r="E258" s="9"/>
      <c r="F258" s="341"/>
      <c r="G258" s="342"/>
      <c r="H258" s="341"/>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305"/>
    </row>
    <row r="259" spans="2:36" x14ac:dyDescent="0.35">
      <c r="B259" s="305"/>
      <c r="C259" s="309"/>
      <c r="D259" s="9"/>
      <c r="E259" s="9"/>
      <c r="F259" s="341"/>
      <c r="G259" s="342"/>
      <c r="H259" s="341"/>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305"/>
    </row>
    <row r="260" spans="2:36" x14ac:dyDescent="0.35">
      <c r="B260" s="305"/>
      <c r="C260" s="309"/>
      <c r="D260" s="9"/>
      <c r="E260" s="9"/>
      <c r="F260" s="341"/>
      <c r="G260" s="342"/>
      <c r="H260" s="341"/>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305"/>
    </row>
    <row r="261" spans="2:36" x14ac:dyDescent="0.35">
      <c r="B261" s="305"/>
      <c r="C261" s="309"/>
      <c r="D261" s="9"/>
      <c r="E261" s="9"/>
      <c r="F261" s="341"/>
      <c r="G261" s="342"/>
      <c r="H261" s="341"/>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305"/>
    </row>
    <row r="262" spans="2:36" x14ac:dyDescent="0.35">
      <c r="B262" s="305"/>
      <c r="C262" s="309"/>
      <c r="D262" s="9"/>
      <c r="E262" s="9"/>
      <c r="F262" s="305"/>
      <c r="G262" s="402"/>
      <c r="H262" s="305"/>
      <c r="I262" s="305"/>
      <c r="J262" s="305"/>
      <c r="K262" s="305"/>
      <c r="L262" s="305"/>
      <c r="M262" s="305"/>
      <c r="N262" s="305"/>
      <c r="O262" s="305"/>
      <c r="P262" s="305"/>
      <c r="Q262" s="305"/>
      <c r="R262" s="305"/>
      <c r="S262" s="305"/>
      <c r="T262" s="305"/>
      <c r="U262" s="305"/>
      <c r="V262" s="305"/>
      <c r="W262" s="305"/>
      <c r="X262" s="305"/>
      <c r="Y262" s="305"/>
      <c r="Z262" s="305"/>
      <c r="AA262" s="305"/>
      <c r="AB262" s="305"/>
      <c r="AC262" s="305"/>
      <c r="AD262" s="305"/>
      <c r="AE262" s="305"/>
      <c r="AF262" s="305"/>
      <c r="AG262" s="9"/>
      <c r="AH262" s="9"/>
      <c r="AI262" s="9"/>
      <c r="AJ262" s="305"/>
    </row>
    <row r="263" spans="2:36" x14ac:dyDescent="0.35">
      <c r="B263" s="305"/>
      <c r="C263" s="309"/>
      <c r="D263" s="328" t="s">
        <v>143</v>
      </c>
      <c r="E263" s="328"/>
      <c r="F263" s="329"/>
      <c r="G263" s="329"/>
      <c r="H263" s="329"/>
      <c r="I263" s="329"/>
      <c r="J263" s="329"/>
      <c r="K263" s="329"/>
      <c r="L263" s="329"/>
      <c r="M263" s="329"/>
      <c r="N263" s="329"/>
      <c r="O263" s="329"/>
      <c r="P263" s="329"/>
      <c r="Q263" s="329"/>
      <c r="R263" s="329"/>
      <c r="S263" s="329"/>
      <c r="T263" s="329"/>
      <c r="U263" s="329"/>
      <c r="V263" s="329"/>
      <c r="W263" s="329"/>
      <c r="X263" s="329"/>
      <c r="Y263" s="329"/>
      <c r="Z263" s="329"/>
      <c r="AA263" s="329"/>
      <c r="AB263" s="329"/>
      <c r="AC263" s="329"/>
      <c r="AD263" s="329"/>
      <c r="AE263" s="329"/>
      <c r="AF263" s="329"/>
      <c r="AG263" s="329"/>
      <c r="AH263" s="329"/>
      <c r="AI263" s="329"/>
      <c r="AJ263" s="305"/>
    </row>
    <row r="264" spans="2:36" ht="6.4" customHeight="1" x14ac:dyDescent="0.35">
      <c r="B264" s="305"/>
      <c r="C264" s="309"/>
      <c r="D264" s="305"/>
      <c r="E264" s="305"/>
      <c r="F264" s="305"/>
      <c r="G264" s="402"/>
      <c r="H264" s="305"/>
      <c r="I264" s="305"/>
      <c r="J264" s="305"/>
      <c r="K264" s="305"/>
      <c r="L264" s="305"/>
      <c r="M264" s="305"/>
      <c r="N264" s="305"/>
      <c r="O264" s="305"/>
      <c r="P264" s="305"/>
      <c r="Q264" s="305"/>
      <c r="R264" s="305"/>
      <c r="S264" s="305"/>
      <c r="T264" s="305"/>
      <c r="U264" s="305"/>
      <c r="V264" s="305"/>
      <c r="W264" s="305"/>
      <c r="X264" s="305"/>
      <c r="Y264" s="305"/>
      <c r="Z264" s="305"/>
      <c r="AA264" s="305"/>
      <c r="AB264" s="305"/>
      <c r="AC264" s="305"/>
      <c r="AD264" s="305"/>
      <c r="AE264" s="305"/>
      <c r="AF264" s="305"/>
      <c r="AG264" s="305"/>
      <c r="AH264" s="305"/>
      <c r="AI264" s="305"/>
      <c r="AJ264" s="305"/>
    </row>
    <row r="265" spans="2:36" x14ac:dyDescent="0.35">
      <c r="B265" s="305"/>
      <c r="C265" s="309"/>
      <c r="D265" s="9"/>
      <c r="E265" s="330" t="s">
        <v>37</v>
      </c>
      <c r="F265" s="403" t="s">
        <v>144</v>
      </c>
      <c r="G265" s="342"/>
      <c r="H265" s="341"/>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305"/>
    </row>
    <row r="266" spans="2:36" x14ac:dyDescent="0.35">
      <c r="B266" s="305"/>
      <c r="C266" s="309"/>
      <c r="D266" s="9"/>
      <c r="E266" s="9"/>
      <c r="F266"/>
      <c r="G266" s="342"/>
      <c r="H266" s="341"/>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305"/>
    </row>
    <row r="267" spans="2:36" x14ac:dyDescent="0.35">
      <c r="B267" s="305"/>
      <c r="C267" s="309"/>
      <c r="D267" s="9"/>
      <c r="E267" s="9"/>
      <c r="F267"/>
      <c r="G267" s="342"/>
      <c r="H267" s="341"/>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305"/>
    </row>
    <row r="268" spans="2:36" x14ac:dyDescent="0.35">
      <c r="B268" s="305"/>
      <c r="C268" s="309"/>
      <c r="D268" s="9"/>
      <c r="E268" s="9"/>
      <c r="F268" s="341"/>
      <c r="G268" s="342"/>
      <c r="H268" s="341"/>
      <c r="I268" s="9"/>
      <c r="J268" s="9"/>
      <c r="K268" s="9"/>
      <c r="L268" s="9"/>
      <c r="M268" s="9"/>
      <c r="N268" s="9"/>
      <c r="O268" s="9"/>
      <c r="P268" s="9"/>
      <c r="Q268" s="9"/>
      <c r="R268" s="9"/>
      <c r="S268" s="404"/>
      <c r="T268" s="9"/>
      <c r="U268" s="9"/>
      <c r="V268" s="9"/>
      <c r="W268" s="9"/>
      <c r="X268" s="9"/>
      <c r="Y268" s="9"/>
      <c r="Z268" s="9"/>
      <c r="AA268" s="9"/>
      <c r="AB268" s="9"/>
      <c r="AC268" s="9"/>
      <c r="AD268" s="9"/>
      <c r="AE268" s="9"/>
      <c r="AF268" s="9"/>
      <c r="AG268" s="9"/>
      <c r="AH268" s="9"/>
      <c r="AI268" s="9"/>
      <c r="AJ268" s="305"/>
    </row>
  </sheetData>
  <mergeCells count="48">
    <mergeCell ref="K133:P133"/>
    <mergeCell ref="Q133:U133"/>
    <mergeCell ref="Y133:AC133"/>
    <mergeCell ref="K134:P134"/>
    <mergeCell ref="Q134:U134"/>
    <mergeCell ref="Y134:AC134"/>
    <mergeCell ref="K131:P131"/>
    <mergeCell ref="Q131:U131"/>
    <mergeCell ref="Y131:AC131"/>
    <mergeCell ref="K132:P132"/>
    <mergeCell ref="Q132:U132"/>
    <mergeCell ref="Y132:AC132"/>
    <mergeCell ref="K129:P129"/>
    <mergeCell ref="Q129:U129"/>
    <mergeCell ref="Y129:AC129"/>
    <mergeCell ref="K130:P130"/>
    <mergeCell ref="Q130:U130"/>
    <mergeCell ref="Y130:AC130"/>
    <mergeCell ref="K127:P127"/>
    <mergeCell ref="Q127:U127"/>
    <mergeCell ref="Y127:AC127"/>
    <mergeCell ref="K128:P128"/>
    <mergeCell ref="Q128:U128"/>
    <mergeCell ref="Y128:AC128"/>
    <mergeCell ref="K125:P125"/>
    <mergeCell ref="Q125:U125"/>
    <mergeCell ref="Y125:AC125"/>
    <mergeCell ref="K126:P126"/>
    <mergeCell ref="Q126:U126"/>
    <mergeCell ref="Y126:AC126"/>
    <mergeCell ref="K123:P123"/>
    <mergeCell ref="Q123:U123"/>
    <mergeCell ref="Y123:AC123"/>
    <mergeCell ref="K124:P124"/>
    <mergeCell ref="Q124:U124"/>
    <mergeCell ref="Y124:AC124"/>
    <mergeCell ref="D31:K31"/>
    <mergeCell ref="L31:AH31"/>
    <mergeCell ref="D32:K32"/>
    <mergeCell ref="L32:AH32"/>
    <mergeCell ref="D33:K33"/>
    <mergeCell ref="L33:AH33"/>
    <mergeCell ref="D28:K28"/>
    <mergeCell ref="L28:AH28"/>
    <mergeCell ref="D29:K29"/>
    <mergeCell ref="L29:AH29"/>
    <mergeCell ref="D30:K30"/>
    <mergeCell ref="L30:AH30"/>
  </mergeCells>
  <phoneticPr fontId="49"/>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5"/>
  <sheetViews>
    <sheetView showGridLines="0" zoomScale="55" zoomScaleNormal="55" workbookViewId="0"/>
  </sheetViews>
  <sheetFormatPr defaultColWidth="8.78515625" defaultRowHeight="13.5" x14ac:dyDescent="0.35"/>
  <cols>
    <col min="1" max="3" width="3.2109375" style="220" customWidth="1"/>
    <col min="4" max="4" width="50.640625" style="220" customWidth="1"/>
    <col min="5" max="7" width="20.2109375" style="220" customWidth="1"/>
    <col min="8" max="10" width="3.2109375" style="220" customWidth="1"/>
    <col min="11" max="11" width="50.640625" style="220" customWidth="1"/>
    <col min="12" max="14" width="20.2109375" style="220" customWidth="1"/>
    <col min="15" max="15" width="3.2109375" style="220" customWidth="1"/>
    <col min="16" max="17" width="30.640625" style="220" customWidth="1"/>
    <col min="18" max="18" width="3.2109375" style="220" customWidth="1"/>
    <col min="19" max="16384" width="8.78515625" style="220"/>
  </cols>
  <sheetData>
    <row r="1" spans="1:39" s="219" customFormat="1" ht="22" x14ac:dyDescent="0.35">
      <c r="A1" s="221"/>
      <c r="B1" s="222"/>
      <c r="C1" s="222"/>
      <c r="D1" s="222"/>
      <c r="E1" s="222"/>
      <c r="F1" s="222"/>
      <c r="G1" s="222"/>
      <c r="H1" s="221"/>
      <c r="I1" s="222"/>
      <c r="J1" s="222"/>
      <c r="K1" s="222"/>
      <c r="L1" s="267"/>
      <c r="M1" s="267"/>
      <c r="N1" s="267"/>
      <c r="P1" s="268"/>
      <c r="Q1" s="268"/>
    </row>
    <row r="2" spans="1:39" s="219" customFormat="1" ht="22" x14ac:dyDescent="0.35">
      <c r="B2" s="222"/>
      <c r="C2" s="222"/>
      <c r="D2" s="222"/>
      <c r="E2" s="296"/>
      <c r="F2" s="224"/>
      <c r="G2" s="297" t="s">
        <v>145</v>
      </c>
      <c r="I2" s="222"/>
      <c r="J2" s="222"/>
      <c r="K2" s="222"/>
      <c r="L2" s="223"/>
      <c r="M2" s="269"/>
      <c r="N2" s="300" t="s">
        <v>145</v>
      </c>
      <c r="P2" s="268"/>
      <c r="Q2" s="268"/>
      <c r="S2" s="200" t="s">
        <v>146</v>
      </c>
      <c r="T2" s="200"/>
      <c r="U2" s="200"/>
      <c r="V2" s="200"/>
      <c r="W2" s="200"/>
      <c r="X2" s="200"/>
      <c r="Y2" s="200" t="s">
        <v>147</v>
      </c>
      <c r="Z2" s="200"/>
      <c r="AA2" s="200"/>
      <c r="AB2" s="200"/>
      <c r="AC2" s="200"/>
      <c r="AD2" s="200"/>
      <c r="AE2" s="200" t="s">
        <v>148</v>
      </c>
      <c r="AH2" s="200" t="s">
        <v>149</v>
      </c>
      <c r="AI2" s="200"/>
      <c r="AJ2" s="200"/>
      <c r="AK2" s="200"/>
      <c r="AL2" s="200"/>
      <c r="AM2" s="200"/>
    </row>
    <row r="3" spans="1:39" s="219" customFormat="1" ht="44" x14ac:dyDescent="0.35">
      <c r="B3" s="226" t="s">
        <v>150</v>
      </c>
      <c r="C3" s="227"/>
      <c r="D3" s="227"/>
      <c r="E3" s="298" t="s">
        <v>280</v>
      </c>
      <c r="F3" s="228" t="s">
        <v>281</v>
      </c>
      <c r="G3" s="20" t="s">
        <v>151</v>
      </c>
      <c r="I3" s="226" t="s">
        <v>150</v>
      </c>
      <c r="J3" s="227"/>
      <c r="K3" s="227"/>
      <c r="L3" s="228" t="s">
        <v>280</v>
      </c>
      <c r="M3" s="228" t="s">
        <v>281</v>
      </c>
      <c r="N3" s="20" t="s">
        <v>151</v>
      </c>
      <c r="P3" s="196" t="s">
        <v>152</v>
      </c>
      <c r="Q3" s="285" t="s">
        <v>153</v>
      </c>
      <c r="S3" s="200" t="s">
        <v>34</v>
      </c>
      <c r="T3" s="200" t="s">
        <v>34</v>
      </c>
      <c r="U3" s="200" t="s">
        <v>34</v>
      </c>
      <c r="V3" s="200" t="s">
        <v>34</v>
      </c>
      <c r="W3" s="200" t="s">
        <v>34</v>
      </c>
      <c r="X3" s="200" t="s">
        <v>34</v>
      </c>
      <c r="Y3" s="200" t="str">
        <f>IF($Q$4=リスト!$B$6,IF(AND($Q$3&lt;&gt;"",$Q$4&lt;&gt;""),"OK","NG"),IF(AND($Q$3&lt;&gt;"",$Q$4&lt;&gt;"",$Q$5&lt;&gt;""),"OK","NG"))</f>
        <v>OK</v>
      </c>
      <c r="Z3" s="200" t="s">
        <v>34</v>
      </c>
      <c r="AA3" s="200" t="s">
        <v>34</v>
      </c>
      <c r="AB3" s="200" t="s">
        <v>34</v>
      </c>
      <c r="AC3" s="200" t="s">
        <v>34</v>
      </c>
      <c r="AD3" s="200" t="s">
        <v>34</v>
      </c>
      <c r="AE3" s="200" t="s">
        <v>34</v>
      </c>
      <c r="AF3" s="200" t="s">
        <v>34</v>
      </c>
      <c r="AG3" s="200" t="s">
        <v>34</v>
      </c>
      <c r="AH3" s="200" t="str">
        <f>IF($Q$4=リスト!$B$6,IF($Q$5&lt;&gt;"","NG","OK"),"-")</f>
        <v>-</v>
      </c>
      <c r="AI3" s="200" t="s">
        <v>34</v>
      </c>
      <c r="AJ3" s="200" t="s">
        <v>34</v>
      </c>
      <c r="AK3" s="200" t="s">
        <v>34</v>
      </c>
      <c r="AL3" s="200" t="s">
        <v>34</v>
      </c>
      <c r="AM3" s="200" t="s">
        <v>34</v>
      </c>
    </row>
    <row r="4" spans="1:39" s="219" customFormat="1" ht="36.65" customHeight="1" x14ac:dyDescent="0.35">
      <c r="B4" s="229" t="s">
        <v>154</v>
      </c>
      <c r="C4" s="230"/>
      <c r="D4" s="230"/>
      <c r="E4" s="230"/>
      <c r="F4" s="230"/>
      <c r="G4" s="231"/>
      <c r="I4" s="270" t="s">
        <v>155</v>
      </c>
      <c r="J4" s="271"/>
      <c r="K4" s="272"/>
      <c r="L4" s="273"/>
      <c r="M4" s="273"/>
      <c r="N4" s="273"/>
      <c r="P4" s="196" t="s">
        <v>156</v>
      </c>
      <c r="Q4" s="286" t="s">
        <v>157</v>
      </c>
      <c r="S4" s="200" t="s">
        <v>34</v>
      </c>
      <c r="T4" s="200" t="s">
        <v>34</v>
      </c>
      <c r="U4" s="200" t="s">
        <v>34</v>
      </c>
      <c r="V4" s="200" t="s">
        <v>34</v>
      </c>
      <c r="W4" s="200" t="s">
        <v>34</v>
      </c>
      <c r="X4" s="200" t="s">
        <v>34</v>
      </c>
      <c r="Y4" s="200" t="s">
        <v>34</v>
      </c>
      <c r="Z4" s="200" t="s">
        <v>34</v>
      </c>
      <c r="AA4" s="200" t="s">
        <v>34</v>
      </c>
      <c r="AB4" s="200" t="s">
        <v>34</v>
      </c>
      <c r="AC4" s="200" t="s">
        <v>34</v>
      </c>
      <c r="AD4" s="200" t="s">
        <v>34</v>
      </c>
      <c r="AE4" s="200" t="s">
        <v>34</v>
      </c>
      <c r="AF4" s="200" t="s">
        <v>34</v>
      </c>
      <c r="AG4" s="200" t="s">
        <v>34</v>
      </c>
      <c r="AH4" s="200" t="s">
        <v>34</v>
      </c>
      <c r="AI4" s="200" t="s">
        <v>34</v>
      </c>
      <c r="AJ4" s="200" t="s">
        <v>34</v>
      </c>
      <c r="AK4" s="200" t="s">
        <v>34</v>
      </c>
      <c r="AL4" s="200" t="s">
        <v>34</v>
      </c>
      <c r="AM4" s="200" t="s">
        <v>34</v>
      </c>
    </row>
    <row r="5" spans="1:39" s="219" customFormat="1" ht="36.65" customHeight="1" x14ac:dyDescent="0.35">
      <c r="B5" s="232" t="s">
        <v>158</v>
      </c>
      <c r="C5" s="233"/>
      <c r="D5" s="233"/>
      <c r="E5" s="235">
        <f>SUM(E6:E10)</f>
        <v>100000000</v>
      </c>
      <c r="F5" s="235">
        <f>SUM(F6:F10)</f>
        <v>105000000</v>
      </c>
      <c r="G5" s="235">
        <f>SUM(G6:G10)</f>
        <v>110000000</v>
      </c>
      <c r="I5" s="274" t="s">
        <v>159</v>
      </c>
      <c r="J5" s="275"/>
      <c r="K5" s="275"/>
      <c r="L5" s="235">
        <f>SUM(L6:L10)</f>
        <v>60000000</v>
      </c>
      <c r="M5" s="235">
        <f>SUM(M6:M10)</f>
        <v>62000000</v>
      </c>
      <c r="N5" s="235">
        <f>SUM(N6:N10)</f>
        <v>64000000</v>
      </c>
      <c r="P5" s="201" t="s">
        <v>279</v>
      </c>
      <c r="Q5" s="203" t="s">
        <v>160</v>
      </c>
      <c r="S5" s="200" t="str">
        <f>IF(E5="","-",IFERROR(IF(AND(ISNUMBER(E5),E5=INT(E5),E5&gt;=0,LEN(E5)&lt;=12),"OK","NG"),"NG"))</f>
        <v>OK</v>
      </c>
      <c r="T5" s="200" t="str">
        <f>IF(F5="","-",IFERROR(IF(AND(ISNUMBER(F5),F5=INT(F5),F5&gt;=0,LEN(F5)&lt;=12),"OK","NG"),"NG"))</f>
        <v>OK</v>
      </c>
      <c r="U5" s="200" t="str">
        <f>IF(G5="","-",IFERROR(IF(AND(ISNUMBER(G5),G5=INT(G5),G5&gt;=0,LEN(G5)&lt;=12),"OK","NG"),"NG"))</f>
        <v>OK</v>
      </c>
      <c r="V5" s="200" t="str">
        <f>IF(L5="","-",IFERROR(IF(AND(ISNUMBER(L5),L5=INT(L5),L5&gt;=0,LEN(L5)&lt;=12),"OK","NG"),"NG"))</f>
        <v>OK</v>
      </c>
      <c r="W5" s="200" t="str">
        <f>IF(M5="","-",IFERROR(IF(AND(ISNUMBER(M5),M5=INT(M5),M5&gt;=0,LEN(M5)&lt;=12),"OK","NG"),"NG"))</f>
        <v>OK</v>
      </c>
      <c r="X5" s="200" t="str">
        <f>IF(N5="","-",IFERROR(IF(AND(ISNUMBER(N5),N5=INT(N5),N5&gt;=0,LEN(N5)&lt;=12),"OK","NG"),"NG"))</f>
        <v>OK</v>
      </c>
      <c r="Y5" s="200" t="s">
        <v>34</v>
      </c>
      <c r="Z5" s="200" t="s">
        <v>34</v>
      </c>
      <c r="AA5" s="200" t="s">
        <v>34</v>
      </c>
      <c r="AB5" s="200" t="s">
        <v>34</v>
      </c>
      <c r="AC5" s="200" t="s">
        <v>34</v>
      </c>
      <c r="AD5" s="200" t="s">
        <v>34</v>
      </c>
      <c r="AE5" s="200" t="s">
        <v>34</v>
      </c>
      <c r="AF5" s="200" t="s">
        <v>34</v>
      </c>
      <c r="AG5" s="200" t="s">
        <v>34</v>
      </c>
      <c r="AH5" s="200" t="s">
        <v>34</v>
      </c>
      <c r="AI5" s="200" t="s">
        <v>34</v>
      </c>
      <c r="AJ5" s="200" t="s">
        <v>34</v>
      </c>
      <c r="AK5" s="200" t="s">
        <v>34</v>
      </c>
      <c r="AL5" s="200" t="s">
        <v>34</v>
      </c>
      <c r="AM5" s="200" t="s">
        <v>34</v>
      </c>
    </row>
    <row r="6" spans="1:39" s="219" customFormat="1" ht="36.65" customHeight="1" x14ac:dyDescent="0.35">
      <c r="A6" s="14"/>
      <c r="B6" s="236"/>
      <c r="C6" s="237" t="s">
        <v>161</v>
      </c>
      <c r="D6" s="237"/>
      <c r="E6" s="238">
        <v>50000000</v>
      </c>
      <c r="F6" s="239">
        <v>55000000</v>
      </c>
      <c r="G6" s="240">
        <v>60000000</v>
      </c>
      <c r="H6" s="14"/>
      <c r="I6" s="275"/>
      <c r="J6" s="276" t="s">
        <v>1673</v>
      </c>
      <c r="K6" s="276"/>
      <c r="L6" s="238">
        <v>0</v>
      </c>
      <c r="M6" s="239">
        <v>0</v>
      </c>
      <c r="N6" s="240">
        <v>0</v>
      </c>
      <c r="S6" s="200" t="str">
        <f>IF(E6="","-",IFERROR(IF(AND(ISNUMBER(E6),E6=INT(E6),LEN(ABS(E6))&lt;=12),"OK","NG"),"NG"))</f>
        <v>OK</v>
      </c>
      <c r="T6" s="200" t="str">
        <f>IF(F6="","-",IFERROR(IF(AND(ISNUMBER(F6),F6=INT(F6),LEN(ABS(F6))&lt;=12),"OK","NG"),"NG"))</f>
        <v>OK</v>
      </c>
      <c r="U6" s="200" t="str">
        <f>IF(G6="","-",IFERROR(IF(AND(ISNUMBER(G6),G6=INT(G6),LEN(ABS(G6))&lt;=12),"OK","NG"),"NG"))</f>
        <v>OK</v>
      </c>
      <c r="V6" s="200" t="str">
        <f>IF(L6="","-",IFERROR(IF(AND(ISNUMBER(L6),L6=INT(L6),LEN(ABS(L6))&lt;=12),"OK","NG"),"NG"))</f>
        <v>OK</v>
      </c>
      <c r="W6" s="200" t="str">
        <f>IF(M6="","-",IFERROR(IF(AND(ISNUMBER(M6),M6=INT(M6),LEN(ABS(M6))&lt;=12),"OK","NG"),"NG"))</f>
        <v>OK</v>
      </c>
      <c r="X6" s="200" t="str">
        <f>IF(N6="","-",IFERROR(IF(AND(ISNUMBER(N6),N6=INT(N6),LEN(ABS(N6))&lt;=12),"OK","NG"),"NG"))</f>
        <v>OK</v>
      </c>
      <c r="Y6" s="200" t="str">
        <f>IF($Q$4=リスト!$B$3,IF(E6="","NG","OK"),"-")</f>
        <v>OK</v>
      </c>
      <c r="Z6" s="200" t="str">
        <f>IF(OR($Q$4=リスト!$B$3,$Q$4=リスト!$B$4),IF(F6="","NG","OK"),"-")</f>
        <v>OK</v>
      </c>
      <c r="AA6" s="200" t="str">
        <f>IF(OR($Q$4=リスト!$B$3,$Q$4=リスト!$B$4,$Q$4=リスト!$B$5),IF(G6="","NG","OK"),"-")</f>
        <v>OK</v>
      </c>
      <c r="AB6" s="200" t="str">
        <f>IF($Q$4=リスト!$B$3,IF(L6="","NG","OK"),"-")</f>
        <v>OK</v>
      </c>
      <c r="AC6" s="200" t="str">
        <f>IF(OR($Q$4=リスト!$B$3,$Q$4=リスト!$B$4),IF(M6="","NG","OK"),"-")</f>
        <v>OK</v>
      </c>
      <c r="AD6" s="200" t="str">
        <f>IF(OR($Q$4=リスト!$B$3,$Q$4=リスト!$B$4,$Q$4=リスト!$B$5),IF(N6="","NG","OK"),"-")</f>
        <v>OK</v>
      </c>
      <c r="AE6" s="200" t="s">
        <v>34</v>
      </c>
      <c r="AF6" s="200" t="s">
        <v>34</v>
      </c>
      <c r="AG6" s="200" t="s">
        <v>34</v>
      </c>
      <c r="AH6" s="200" t="str">
        <f>IF(OR($Q$4=リスト!$B$4,$Q$4=リスト!$B$5,$Q$4=リスト!$B$6),IF(E6&lt;&gt;"","NG","OK"),"-")</f>
        <v>-</v>
      </c>
      <c r="AI6" s="200" t="str">
        <f>IF(OR($Q$4=リスト!$B$5,$Q$4=リスト!$B$6),IF(F6&lt;&gt;"","NG","OK"),"-")</f>
        <v>-</v>
      </c>
      <c r="AJ6" s="200" t="str">
        <f>IF($Q$4=リスト!$B$6,IF(G6&lt;&gt;"","NG","OK"),"-")</f>
        <v>-</v>
      </c>
      <c r="AK6" s="200" t="str">
        <f>IF(OR($Q$4=リスト!$B$4,$Q$4=リスト!$B$5,$Q$4=リスト!$B$6),IF(L6&lt;&gt;"","NG","OK"),"-")</f>
        <v>-</v>
      </c>
      <c r="AL6" s="200" t="str">
        <f>IF(OR($Q$4=リスト!$B$5,$Q$4=リスト!$B$6),IF(M6&lt;&gt;"","NG","OK"),"-")</f>
        <v>-</v>
      </c>
      <c r="AM6" s="200" t="str">
        <f>IF($Q$4=リスト!$B$6,IF(N6&lt;&gt;"","NG","OK"),"-")</f>
        <v>-</v>
      </c>
    </row>
    <row r="7" spans="1:39" s="219" customFormat="1" ht="36.65" customHeight="1" x14ac:dyDescent="0.35">
      <c r="A7" s="14"/>
      <c r="B7" s="236"/>
      <c r="C7" s="237" t="s">
        <v>1674</v>
      </c>
      <c r="D7" s="237"/>
      <c r="E7" s="241">
        <v>0</v>
      </c>
      <c r="F7" s="242">
        <v>0</v>
      </c>
      <c r="G7" s="243">
        <v>0</v>
      </c>
      <c r="H7" s="14"/>
      <c r="I7" s="275"/>
      <c r="J7" s="276" t="s">
        <v>162</v>
      </c>
      <c r="K7" s="276"/>
      <c r="L7" s="241">
        <v>30000000</v>
      </c>
      <c r="M7" s="242">
        <v>32000000</v>
      </c>
      <c r="N7" s="243">
        <v>34000000</v>
      </c>
      <c r="P7" s="204" t="s">
        <v>163</v>
      </c>
      <c r="Q7" s="205" t="str">
        <f>IF(COUNTIF(S3:AM22,"NG")&gt;0,"NG","OK")</f>
        <v>OK</v>
      </c>
      <c r="S7" s="200" t="str">
        <f t="shared" ref="S7:S10" si="0">IF(E7="","-",IFERROR(IF(AND(ISNUMBER(E7),E7=INT(E7),LEN(ABS(E7))&lt;=12),"OK","NG"),"NG"))</f>
        <v>OK</v>
      </c>
      <c r="T7" s="200" t="str">
        <f t="shared" ref="T7:T10" si="1">IF(F7="","-",IFERROR(IF(AND(ISNUMBER(F7),F7=INT(F7),LEN(ABS(F7))&lt;=12),"OK","NG"),"NG"))</f>
        <v>OK</v>
      </c>
      <c r="U7" s="200" t="str">
        <f t="shared" ref="U7:U10" si="2">IF(G7="","-",IFERROR(IF(AND(ISNUMBER(G7),G7=INT(G7),LEN(ABS(G7))&lt;=12),"OK","NG"),"NG"))</f>
        <v>OK</v>
      </c>
      <c r="V7" s="200" t="str">
        <f t="shared" ref="V7:V10" si="3">IF(L7="","-",IFERROR(IF(AND(ISNUMBER(L7),L7=INT(L7),LEN(ABS(L7))&lt;=12),"OK","NG"),"NG"))</f>
        <v>OK</v>
      </c>
      <c r="W7" s="200" t="str">
        <f t="shared" ref="W7:W10" si="4">IF(M7="","-",IFERROR(IF(AND(ISNUMBER(M7),M7=INT(M7),LEN(ABS(M7))&lt;=12),"OK","NG"),"NG"))</f>
        <v>OK</v>
      </c>
      <c r="X7" s="200" t="str">
        <f t="shared" ref="X7:X10" si="5">IF(N7="","-",IFERROR(IF(AND(ISNUMBER(N7),N7=INT(N7),LEN(ABS(N7))&lt;=12),"OK","NG"),"NG"))</f>
        <v>OK</v>
      </c>
      <c r="Y7" s="200" t="str">
        <f>IF($Q$4=リスト!$B$3,IF(E7="","NG","OK"),"-")</f>
        <v>OK</v>
      </c>
      <c r="Z7" s="200" t="str">
        <f>IF(OR($Q$4=リスト!$B$3,$Q$4=リスト!$B$4),IF(F7="","NG","OK"),"-")</f>
        <v>OK</v>
      </c>
      <c r="AA7" s="200" t="str">
        <f>IF(OR($Q$4=リスト!$B$3,$Q$4=リスト!$B$4,$Q$4=リスト!$B$5),IF(G7="","NG","OK"),"-")</f>
        <v>OK</v>
      </c>
      <c r="AB7" s="200" t="str">
        <f>IF($Q$4=リスト!$B$3,IF(L7="","NG","OK"),"-")</f>
        <v>OK</v>
      </c>
      <c r="AC7" s="200" t="str">
        <f>IF(OR($Q$4=リスト!$B$3,$Q$4=リスト!$B$4),IF(M7="","NG","OK"),"-")</f>
        <v>OK</v>
      </c>
      <c r="AD7" s="200" t="str">
        <f>IF(OR($Q$4=リスト!$B$3,$Q$4=リスト!$B$4,$Q$4=リスト!$B$5),IF(N7="","NG","OK"),"-")</f>
        <v>OK</v>
      </c>
      <c r="AE7" s="200" t="s">
        <v>34</v>
      </c>
      <c r="AF7" s="200" t="s">
        <v>34</v>
      </c>
      <c r="AG7" s="200" t="s">
        <v>34</v>
      </c>
      <c r="AH7" s="200" t="str">
        <f>IF(OR($Q$4=リスト!$B$4,$Q$4=リスト!$B$5,$Q$4=リスト!$B$6),IF(E7&lt;&gt;"","NG","OK"),"-")</f>
        <v>-</v>
      </c>
      <c r="AI7" s="200" t="str">
        <f>IF(OR($Q$4=リスト!$B$5,$Q$4=リスト!$B$6),IF(F7&lt;&gt;"","NG","OK"),"-")</f>
        <v>-</v>
      </c>
      <c r="AJ7" s="200" t="str">
        <f>IF($Q$4=リスト!$B$6,IF(G7&lt;&gt;"","NG","OK"),"-")</f>
        <v>-</v>
      </c>
      <c r="AK7" s="200" t="str">
        <f>IF(OR($Q$4=リスト!$B$4,$Q$4=リスト!$B$5,$Q$4=リスト!$B$6),IF(L7&lt;&gt;"","NG","OK"),"-")</f>
        <v>-</v>
      </c>
      <c r="AL7" s="200" t="str">
        <f>IF(OR($Q$4=リスト!$B$5,$Q$4=リスト!$B$6),IF(M7&lt;&gt;"","NG","OK"),"-")</f>
        <v>-</v>
      </c>
      <c r="AM7" s="200" t="str">
        <f>IF($Q$4=リスト!$B$6,IF(N7&lt;&gt;"","NG","OK"),"-")</f>
        <v>-</v>
      </c>
    </row>
    <row r="8" spans="1:39" s="219" customFormat="1" ht="36.65" customHeight="1" x14ac:dyDescent="0.35">
      <c r="A8" s="14"/>
      <c r="B8" s="236"/>
      <c r="C8" s="237" t="s">
        <v>164</v>
      </c>
      <c r="D8" s="237"/>
      <c r="E8" s="241">
        <v>35000000</v>
      </c>
      <c r="F8" s="242">
        <v>35000000</v>
      </c>
      <c r="G8" s="243">
        <v>35000000</v>
      </c>
      <c r="H8" s="14"/>
      <c r="I8" s="275"/>
      <c r="J8" s="276" t="s">
        <v>165</v>
      </c>
      <c r="K8" s="276"/>
      <c r="L8" s="241">
        <v>20000000</v>
      </c>
      <c r="M8" s="242">
        <v>20000000</v>
      </c>
      <c r="N8" s="243">
        <v>20000000</v>
      </c>
      <c r="P8" s="405" t="str">
        <f>IF($Q$7="NG","※「はじめに」シートの3.①.❺をご確認の上、入力内容に誤りがないかをご確認ください。","")</f>
        <v/>
      </c>
      <c r="Q8" s="405"/>
      <c r="S8" s="200" t="str">
        <f t="shared" si="0"/>
        <v>OK</v>
      </c>
      <c r="T8" s="200" t="str">
        <f t="shared" si="1"/>
        <v>OK</v>
      </c>
      <c r="U8" s="200" t="str">
        <f t="shared" si="2"/>
        <v>OK</v>
      </c>
      <c r="V8" s="200" t="str">
        <f t="shared" si="3"/>
        <v>OK</v>
      </c>
      <c r="W8" s="200" t="str">
        <f t="shared" si="4"/>
        <v>OK</v>
      </c>
      <c r="X8" s="200" t="str">
        <f t="shared" si="5"/>
        <v>OK</v>
      </c>
      <c r="Y8" s="200" t="str">
        <f>IF($Q$4=リスト!$B$3,IF(E8="","NG","OK"),"-")</f>
        <v>OK</v>
      </c>
      <c r="Z8" s="200" t="str">
        <f>IF(OR($Q$4=リスト!$B$3,$Q$4=リスト!$B$4),IF(F8="","NG","OK"),"-")</f>
        <v>OK</v>
      </c>
      <c r="AA8" s="200" t="str">
        <f>IF(OR($Q$4=リスト!$B$3,$Q$4=リスト!$B$4,$Q$4=リスト!$B$5),IF(G8="","NG","OK"),"-")</f>
        <v>OK</v>
      </c>
      <c r="AB8" s="200" t="str">
        <f>IF($Q$4=リスト!$B$3,IF(L8="","NG","OK"),"-")</f>
        <v>OK</v>
      </c>
      <c r="AC8" s="200" t="str">
        <f>IF(OR($Q$4=リスト!$B$3,$Q$4=リスト!$B$4),IF(M8="","NG","OK"),"-")</f>
        <v>OK</v>
      </c>
      <c r="AD8" s="200" t="str">
        <f>IF(OR($Q$4=リスト!$B$3,$Q$4=リスト!$B$4,$Q$4=リスト!$B$5),IF(N8="","NG","OK"),"-")</f>
        <v>OK</v>
      </c>
      <c r="AE8" s="200" t="s">
        <v>34</v>
      </c>
      <c r="AF8" s="200" t="s">
        <v>34</v>
      </c>
      <c r="AG8" s="200" t="s">
        <v>34</v>
      </c>
      <c r="AH8" s="200" t="str">
        <f>IF(OR($Q$4=リスト!$B$4,$Q$4=リスト!$B$5,$Q$4=リスト!$B$6),IF(E8&lt;&gt;"","NG","OK"),"-")</f>
        <v>-</v>
      </c>
      <c r="AI8" s="200" t="str">
        <f>IF(OR($Q$4=リスト!$B$5,$Q$4=リスト!$B$6),IF(F8&lt;&gt;"","NG","OK"),"-")</f>
        <v>-</v>
      </c>
      <c r="AJ8" s="200" t="str">
        <f>IF($Q$4=リスト!$B$6,IF(G8&lt;&gt;"","NG","OK"),"-")</f>
        <v>-</v>
      </c>
      <c r="AK8" s="200" t="str">
        <f>IF(OR($Q$4=リスト!$B$4,$Q$4=リスト!$B$5,$Q$4=リスト!$B$6),IF(L8&lt;&gt;"","NG","OK"),"-")</f>
        <v>-</v>
      </c>
      <c r="AL8" s="200" t="str">
        <f>IF(OR($Q$4=リスト!$B$5,$Q$4=リスト!$B$6),IF(M8&lt;&gt;"","NG","OK"),"-")</f>
        <v>-</v>
      </c>
      <c r="AM8" s="200" t="str">
        <f>IF($Q$4=リスト!$B$6,IF(N8&lt;&gt;"","NG","OK"),"-")</f>
        <v>-</v>
      </c>
    </row>
    <row r="9" spans="1:39" s="219" customFormat="1" ht="36.65" customHeight="1" x14ac:dyDescent="0.35">
      <c r="A9" s="14"/>
      <c r="B9" s="236"/>
      <c r="C9" s="237" t="s">
        <v>166</v>
      </c>
      <c r="D9" s="237"/>
      <c r="E9" s="241">
        <v>15000000</v>
      </c>
      <c r="F9" s="242">
        <v>15000000</v>
      </c>
      <c r="G9" s="243">
        <v>15000000</v>
      </c>
      <c r="H9" s="14"/>
      <c r="I9" s="275"/>
      <c r="J9" s="276" t="s">
        <v>167</v>
      </c>
      <c r="K9" s="276"/>
      <c r="L9" s="241">
        <v>0</v>
      </c>
      <c r="M9" s="242">
        <v>0</v>
      </c>
      <c r="N9" s="243">
        <v>0</v>
      </c>
      <c r="P9" s="277"/>
      <c r="Q9" s="277"/>
      <c r="S9" s="200" t="str">
        <f t="shared" si="0"/>
        <v>OK</v>
      </c>
      <c r="T9" s="200" t="str">
        <f t="shared" si="1"/>
        <v>OK</v>
      </c>
      <c r="U9" s="200" t="str">
        <f t="shared" si="2"/>
        <v>OK</v>
      </c>
      <c r="V9" s="200" t="str">
        <f t="shared" si="3"/>
        <v>OK</v>
      </c>
      <c r="W9" s="200" t="str">
        <f t="shared" si="4"/>
        <v>OK</v>
      </c>
      <c r="X9" s="200" t="str">
        <f t="shared" si="5"/>
        <v>OK</v>
      </c>
      <c r="Y9" s="200" t="str">
        <f>IF($Q$4=リスト!$B$3,IF(E9="","NG","OK"),"-")</f>
        <v>OK</v>
      </c>
      <c r="Z9" s="200" t="str">
        <f>IF(OR($Q$4=リスト!$B$3,$Q$4=リスト!$B$4),IF(F9="","NG","OK"),"-")</f>
        <v>OK</v>
      </c>
      <c r="AA9" s="200" t="str">
        <f>IF(OR($Q$4=リスト!$B$3,$Q$4=リスト!$B$4,$Q$4=リスト!$B$5),IF(G9="","NG","OK"),"-")</f>
        <v>OK</v>
      </c>
      <c r="AB9" s="200" t="str">
        <f>IF($Q$4=リスト!$B$3,IF(L9="","NG","OK"),"-")</f>
        <v>OK</v>
      </c>
      <c r="AC9" s="200" t="str">
        <f>IF(OR($Q$4=リスト!$B$3,$Q$4=リスト!$B$4),IF(M9="","NG","OK"),"-")</f>
        <v>OK</v>
      </c>
      <c r="AD9" s="200" t="str">
        <f>IF(OR($Q$4=リスト!$B$3,$Q$4=リスト!$B$4,$Q$4=リスト!$B$5),IF(N9="","NG","OK"),"-")</f>
        <v>OK</v>
      </c>
      <c r="AE9" s="200" t="s">
        <v>34</v>
      </c>
      <c r="AF9" s="200" t="s">
        <v>34</v>
      </c>
      <c r="AG9" s="200" t="s">
        <v>34</v>
      </c>
      <c r="AH9" s="200" t="str">
        <f>IF(OR($Q$4=リスト!$B$4,$Q$4=リスト!$B$5,$Q$4=リスト!$B$6),IF(E9&lt;&gt;"","NG","OK"),"-")</f>
        <v>-</v>
      </c>
      <c r="AI9" s="200" t="str">
        <f>IF(OR($Q$4=リスト!$B$5,$Q$4=リスト!$B$6),IF(F9&lt;&gt;"","NG","OK"),"-")</f>
        <v>-</v>
      </c>
      <c r="AJ9" s="200" t="str">
        <f>IF($Q$4=リスト!$B$6,IF(G9&lt;&gt;"","NG","OK"),"-")</f>
        <v>-</v>
      </c>
      <c r="AK9" s="200" t="str">
        <f>IF(OR($Q$4=リスト!$B$4,$Q$4=リスト!$B$5,$Q$4=リスト!$B$6),IF(L9&lt;&gt;"","NG","OK"),"-")</f>
        <v>-</v>
      </c>
      <c r="AL9" s="200" t="str">
        <f>IF(OR($Q$4=リスト!$B$5,$Q$4=リスト!$B$6),IF(M9&lt;&gt;"","NG","OK"),"-")</f>
        <v>-</v>
      </c>
      <c r="AM9" s="200" t="str">
        <f>IF($Q$4=リスト!$B$6,IF(N9&lt;&gt;"","NG","OK"),"-")</f>
        <v>-</v>
      </c>
    </row>
    <row r="10" spans="1:39" s="219" customFormat="1" ht="36.65" customHeight="1" x14ac:dyDescent="0.35">
      <c r="B10" s="236"/>
      <c r="C10" s="237" t="s">
        <v>168</v>
      </c>
      <c r="D10" s="237"/>
      <c r="E10" s="244">
        <v>0</v>
      </c>
      <c r="F10" s="245">
        <v>0</v>
      </c>
      <c r="G10" s="246">
        <v>0</v>
      </c>
      <c r="I10" s="275"/>
      <c r="J10" s="276" t="s">
        <v>169</v>
      </c>
      <c r="K10" s="276"/>
      <c r="L10" s="241">
        <v>10000000</v>
      </c>
      <c r="M10" s="242">
        <v>10000000</v>
      </c>
      <c r="N10" s="243">
        <v>10000000</v>
      </c>
      <c r="P10" s="277"/>
      <c r="Q10" s="277"/>
      <c r="S10" s="200" t="str">
        <f t="shared" si="0"/>
        <v>OK</v>
      </c>
      <c r="T10" s="200" t="str">
        <f t="shared" si="1"/>
        <v>OK</v>
      </c>
      <c r="U10" s="200" t="str">
        <f t="shared" si="2"/>
        <v>OK</v>
      </c>
      <c r="V10" s="200" t="str">
        <f t="shared" si="3"/>
        <v>OK</v>
      </c>
      <c r="W10" s="200" t="str">
        <f t="shared" si="4"/>
        <v>OK</v>
      </c>
      <c r="X10" s="200" t="str">
        <f t="shared" si="5"/>
        <v>OK</v>
      </c>
      <c r="Y10" s="200" t="str">
        <f>IF($Q$4=リスト!$B$3,IF(E10="","NG","OK"),"-")</f>
        <v>OK</v>
      </c>
      <c r="Z10" s="200" t="str">
        <f>IF(OR($Q$4=リスト!$B$3,$Q$4=リスト!$B$4),IF(F10="","NG","OK"),"-")</f>
        <v>OK</v>
      </c>
      <c r="AA10" s="200" t="str">
        <f>IF(OR($Q$4=リスト!$B$3,$Q$4=リスト!$B$4,$Q$4=リスト!$B$5),IF(G10="","NG","OK"),"-")</f>
        <v>OK</v>
      </c>
      <c r="AB10" s="200" t="str">
        <f>IF($Q$4=リスト!$B$3,IF(L10="","NG","OK"),"-")</f>
        <v>OK</v>
      </c>
      <c r="AC10" s="200" t="str">
        <f>IF(OR($Q$4=リスト!$B$3,$Q$4=リスト!$B$4),IF(M10="","NG","OK"),"-")</f>
        <v>OK</v>
      </c>
      <c r="AD10" s="200" t="str">
        <f>IF(OR($Q$4=リスト!$B$3,$Q$4=リスト!$B$4,$Q$4=リスト!$B$5),IF(N10="","NG","OK"),"-")</f>
        <v>OK</v>
      </c>
      <c r="AE10" s="200" t="s">
        <v>34</v>
      </c>
      <c r="AF10" s="200" t="s">
        <v>34</v>
      </c>
      <c r="AG10" s="200" t="s">
        <v>34</v>
      </c>
      <c r="AH10" s="200" t="str">
        <f>IF(OR($Q$4=リスト!$B$4,$Q$4=リスト!$B$5,$Q$4=リスト!$B$6),IF(E10&lt;&gt;"","NG","OK"),"-")</f>
        <v>-</v>
      </c>
      <c r="AI10" s="200" t="str">
        <f>IF(OR($Q$4=リスト!$B$5,$Q$4=リスト!$B$6),IF(F10&lt;&gt;"","NG","OK"),"-")</f>
        <v>-</v>
      </c>
      <c r="AJ10" s="200" t="str">
        <f>IF($Q$4=リスト!$B$6,IF(G10&lt;&gt;"","NG","OK"),"-")</f>
        <v>-</v>
      </c>
      <c r="AK10" s="200" t="str">
        <f>IF(OR($Q$4=リスト!$B$4,$Q$4=リスト!$B$5,$Q$4=リスト!$B$6),IF(L10&lt;&gt;"","NG","OK"),"-")</f>
        <v>-</v>
      </c>
      <c r="AL10" s="200" t="str">
        <f>IF(OR($Q$4=リスト!$B$5,$Q$4=リスト!$B$6),IF(M10&lt;&gt;"","NG","OK"),"-")</f>
        <v>-</v>
      </c>
      <c r="AM10" s="200" t="str">
        <f>IF($Q$4=リスト!$B$6,IF(N10&lt;&gt;"","NG","OK"),"-")</f>
        <v>-</v>
      </c>
    </row>
    <row r="11" spans="1:39" s="219" customFormat="1" ht="36.65" customHeight="1" x14ac:dyDescent="0.35">
      <c r="B11" s="232" t="s">
        <v>170</v>
      </c>
      <c r="C11" s="233"/>
      <c r="D11" s="233"/>
      <c r="E11" s="299">
        <f>SUM(E12,E16,E18)</f>
        <v>130000000</v>
      </c>
      <c r="F11" s="247">
        <f>SUM(F12,F16,F18)</f>
        <v>133000000</v>
      </c>
      <c r="G11" s="247">
        <f>SUM(G12,G16,G18)</f>
        <v>135000000</v>
      </c>
      <c r="I11" s="275" t="s">
        <v>171</v>
      </c>
      <c r="J11" s="275"/>
      <c r="K11" s="276"/>
      <c r="L11" s="241">
        <v>80000000</v>
      </c>
      <c r="M11" s="242">
        <v>80000000</v>
      </c>
      <c r="N11" s="243">
        <v>80000000</v>
      </c>
      <c r="P11" s="277"/>
      <c r="Q11" s="277"/>
      <c r="S11" s="200" t="str">
        <f>IF(E11="","-",IFERROR(IF(AND(ISNUMBER(E11),E11=INT(E11),E11&gt;=0,LEN(E11)&lt;=12),"OK","NG"),"NG"))</f>
        <v>OK</v>
      </c>
      <c r="T11" s="200" t="str">
        <f>IF(F11="","-",IFERROR(IF(AND(ISNUMBER(F11),F11=INT(F11),F11&gt;=0,LEN(F11)&lt;=12),"OK","NG"),"NG"))</f>
        <v>OK</v>
      </c>
      <c r="U11" s="200" t="str">
        <f>IF(G11="","-",IFERROR(IF(AND(ISNUMBER(G11),G11=INT(G11),G11&gt;=0,LEN(G11)&lt;=12),"OK","NG"),"NG"))</f>
        <v>OK</v>
      </c>
      <c r="V11" s="200" t="str">
        <f>IF(L11="","-",IFERROR(IF(AND(ISNUMBER(L11),L11=INT(L11),L11&gt;=0,LEN(L11)&lt;=12),"OK","NG"),"NG"))</f>
        <v>OK</v>
      </c>
      <c r="W11" s="200" t="str">
        <f>IF(M11="","-",IFERROR(IF(AND(ISNUMBER(M11),M11=INT(M11),M11&gt;=0,LEN(M11)&lt;=12),"OK","NG"),"NG"))</f>
        <v>OK</v>
      </c>
      <c r="X11" s="200" t="str">
        <f>IF(N11="","-",IFERROR(IF(AND(ISNUMBER(N11),N11=INT(N11),N11&gt;=0,LEN(N11)&lt;=12),"OK","NG"),"NG"))</f>
        <v>OK</v>
      </c>
      <c r="Y11" s="200" t="s">
        <v>34</v>
      </c>
      <c r="Z11" s="200" t="s">
        <v>34</v>
      </c>
      <c r="AA11" s="200" t="s">
        <v>34</v>
      </c>
      <c r="AB11" s="200" t="str">
        <f>IF($Q$4=リスト!$B$3,IF(L11="","NG","OK"),"-")</f>
        <v>OK</v>
      </c>
      <c r="AC11" s="200" t="str">
        <f>IF(OR($Q$4=リスト!$B$3,$Q$4=リスト!$B$4),IF(M11="","NG","OK"),"-")</f>
        <v>OK</v>
      </c>
      <c r="AD11" s="200" t="str">
        <f>IF(OR($Q$4=リスト!$B$3,$Q$4=リスト!$B$4,$Q$4=リスト!$B$5),IF(N11="","NG","OK"),"-")</f>
        <v>OK</v>
      </c>
      <c r="AE11" s="200" t="s">
        <v>34</v>
      </c>
      <c r="AF11" s="200" t="s">
        <v>34</v>
      </c>
      <c r="AG11" s="200" t="s">
        <v>34</v>
      </c>
      <c r="AH11" s="200" t="s">
        <v>34</v>
      </c>
      <c r="AI11" s="200" t="s">
        <v>34</v>
      </c>
      <c r="AJ11" s="200" t="s">
        <v>34</v>
      </c>
      <c r="AK11" s="200" t="str">
        <f>IF(OR($Q$4=リスト!$B$4,$Q$4=リスト!$B$5,$Q$4=リスト!$B$6),IF(L11&lt;&gt;"","NG","OK"),"-")</f>
        <v>-</v>
      </c>
      <c r="AL11" s="200" t="str">
        <f>IF(OR($Q$4=リスト!$B$5,$Q$4=リスト!$B$6),IF(M11&lt;&gt;"","NG","OK"),"-")</f>
        <v>-</v>
      </c>
      <c r="AM11" s="200" t="str">
        <f>IF($Q$4=リスト!$B$6,IF(N11&lt;&gt;"","NG","OK"),"-")</f>
        <v>-</v>
      </c>
    </row>
    <row r="12" spans="1:39" s="219" customFormat="1" ht="36.65" customHeight="1" x14ac:dyDescent="0.35">
      <c r="B12" s="232"/>
      <c r="C12" s="237" t="s">
        <v>172</v>
      </c>
      <c r="D12" s="237"/>
      <c r="E12" s="248">
        <v>110000000</v>
      </c>
      <c r="F12" s="249">
        <v>113000000</v>
      </c>
      <c r="G12" s="250">
        <v>115000000</v>
      </c>
      <c r="H12" s="14"/>
      <c r="I12" s="275"/>
      <c r="J12" s="276" t="s">
        <v>173</v>
      </c>
      <c r="K12" s="276"/>
      <c r="L12" s="241">
        <v>80000000</v>
      </c>
      <c r="M12" s="242">
        <v>80000000</v>
      </c>
      <c r="N12" s="243">
        <v>80000000</v>
      </c>
      <c r="P12" s="277"/>
      <c r="Q12" s="277"/>
      <c r="S12" s="200" t="str">
        <f t="shared" ref="S12:S19" si="6">IF(E12="","-",IFERROR(IF(AND(ISNUMBER(E12),E12=INT(E12),LEN(ABS(E12))&lt;=12),"OK","NG"),"NG"))</f>
        <v>OK</v>
      </c>
      <c r="T12" s="200" t="str">
        <f t="shared" ref="T12:T19" si="7">IF(F12="","-",IFERROR(IF(AND(ISNUMBER(F12),F12=INT(F12),LEN(ABS(F12))&lt;=12),"OK","NG"),"NG"))</f>
        <v>OK</v>
      </c>
      <c r="U12" s="200" t="str">
        <f t="shared" ref="U12:U19" si="8">IF(G12="","-",IFERROR(IF(AND(ISNUMBER(G12),G12=INT(G12),LEN(ABS(G12))&lt;=12),"OK","NG"),"NG"))</f>
        <v>OK</v>
      </c>
      <c r="V12" s="200" t="str">
        <f t="shared" ref="V12:V13" si="9">IF(L12="","-",IFERROR(IF(AND(ISNUMBER(L12),L12=INT(L12),LEN(ABS(L12))&lt;=12),"OK","NG"),"NG"))</f>
        <v>OK</v>
      </c>
      <c r="W12" s="200" t="str">
        <f t="shared" ref="W12:W13" si="10">IF(M12="","-",IFERROR(IF(AND(ISNUMBER(M12),M12=INT(M12),LEN(ABS(M12))&lt;=12),"OK","NG"),"NG"))</f>
        <v>OK</v>
      </c>
      <c r="X12" s="200" t="str">
        <f t="shared" ref="X12:X13" si="11">IF(N12="","-",IFERROR(IF(AND(ISNUMBER(N12),N12=INT(N12),LEN(ABS(N12))&lt;=12),"OK","NG"),"NG"))</f>
        <v>OK</v>
      </c>
      <c r="Y12" s="200" t="str">
        <f>IF($Q$4=リスト!$B$3,IF(E12="","NG","OK"),"-")</f>
        <v>OK</v>
      </c>
      <c r="Z12" s="200" t="str">
        <f>IF(OR($Q$4=リスト!$B$3,$Q$4=リスト!$B$4),IF(F12="","NG","OK"),"-")</f>
        <v>OK</v>
      </c>
      <c r="AA12" s="200" t="str">
        <f>IF(OR($Q$4=リスト!$B$3,$Q$4=リスト!$B$4,$Q$4=リスト!$B$5),IF(G12="","NG","OK"),"-")</f>
        <v>OK</v>
      </c>
      <c r="AB12" s="200" t="str">
        <f>IF($Q$4=リスト!$B$3,IF(L12="","NG","OK"),"-")</f>
        <v>OK</v>
      </c>
      <c r="AC12" s="200" t="str">
        <f>IF(OR($Q$4=リスト!$B$3,$Q$4=リスト!$B$4),IF(M12="","NG","OK"),"-")</f>
        <v>OK</v>
      </c>
      <c r="AD12" s="200" t="str">
        <f>IF(OR($Q$4=リスト!$B$3,$Q$4=リスト!$B$4,$Q$4=リスト!$B$5),IF(N12="","NG","OK"),"-")</f>
        <v>OK</v>
      </c>
      <c r="AE12" s="200" t="s">
        <v>34</v>
      </c>
      <c r="AF12" s="200" t="s">
        <v>34</v>
      </c>
      <c r="AG12" s="200" t="s">
        <v>34</v>
      </c>
      <c r="AH12" s="200" t="str">
        <f>IF(OR($Q$4=リスト!$B$4,$Q$4=リスト!$B$5,$Q$4=リスト!$B$6),IF(E12&lt;&gt;"","NG","OK"),"-")</f>
        <v>-</v>
      </c>
      <c r="AI12" s="200" t="str">
        <f>IF(OR($Q$4=リスト!$B$5,$Q$4=リスト!$B$6),IF(F12&lt;&gt;"","NG","OK"),"-")</f>
        <v>-</v>
      </c>
      <c r="AJ12" s="200" t="str">
        <f>IF($Q$4=リスト!$B$6,IF(G12&lt;&gt;"","NG","OK"),"-")</f>
        <v>-</v>
      </c>
      <c r="AK12" s="200" t="str">
        <f>IF(OR($Q$4=リスト!$B$4,$Q$4=リスト!$B$5,$Q$4=リスト!$B$6),IF(L12&lt;&gt;"","NG","OK"),"-")</f>
        <v>-</v>
      </c>
      <c r="AL12" s="200" t="str">
        <f>IF(OR($Q$4=リスト!$B$5,$Q$4=リスト!$B$6),IF(M12&lt;&gt;"","NG","OK"),"-")</f>
        <v>-</v>
      </c>
      <c r="AM12" s="200" t="str">
        <f>IF($Q$4=リスト!$B$6,IF(N12&lt;&gt;"","NG","OK"),"-")</f>
        <v>-</v>
      </c>
    </row>
    <row r="13" spans="1:39" s="219" customFormat="1" ht="36.65" customHeight="1" x14ac:dyDescent="0.35">
      <c r="B13" s="232"/>
      <c r="C13" s="233"/>
      <c r="D13" s="237" t="s">
        <v>174</v>
      </c>
      <c r="E13" s="251">
        <v>40000000</v>
      </c>
      <c r="F13" s="252">
        <v>40000000</v>
      </c>
      <c r="G13" s="253">
        <v>40000000</v>
      </c>
      <c r="H13" s="14"/>
      <c r="I13" s="275"/>
      <c r="J13" s="276" t="s">
        <v>175</v>
      </c>
      <c r="K13" s="276"/>
      <c r="L13" s="244">
        <v>0</v>
      </c>
      <c r="M13" s="245">
        <v>0</v>
      </c>
      <c r="N13" s="246">
        <v>0</v>
      </c>
      <c r="P13" s="277"/>
      <c r="Q13" s="277"/>
      <c r="S13" s="200" t="str">
        <f t="shared" si="6"/>
        <v>OK</v>
      </c>
      <c r="T13" s="200" t="str">
        <f t="shared" si="7"/>
        <v>OK</v>
      </c>
      <c r="U13" s="200" t="str">
        <f t="shared" si="8"/>
        <v>OK</v>
      </c>
      <c r="V13" s="200" t="str">
        <f t="shared" si="9"/>
        <v>OK</v>
      </c>
      <c r="W13" s="200" t="str">
        <f t="shared" si="10"/>
        <v>OK</v>
      </c>
      <c r="X13" s="200" t="str">
        <f t="shared" si="11"/>
        <v>OK</v>
      </c>
      <c r="Y13" s="200" t="str">
        <f>IF($Q$4=リスト!$B$3,IF(E13="","NG","OK"),"-")</f>
        <v>OK</v>
      </c>
      <c r="Z13" s="200" t="str">
        <f>IF(OR($Q$4=リスト!$B$3,$Q$4=リスト!$B$4),IF(F13="","NG","OK"),"-")</f>
        <v>OK</v>
      </c>
      <c r="AA13" s="200" t="str">
        <f>IF(OR($Q$4=リスト!$B$3,$Q$4=リスト!$B$4,$Q$4=リスト!$B$5),IF(G13="","NG","OK"),"-")</f>
        <v>OK</v>
      </c>
      <c r="AB13" s="200" t="str">
        <f>IF($Q$4=リスト!$B$3,IF(L13="","NG","OK"),"-")</f>
        <v>OK</v>
      </c>
      <c r="AC13" s="200" t="str">
        <f>IF(OR($Q$4=リスト!$B$3,$Q$4=リスト!$B$4),IF(M13="","NG","OK"),"-")</f>
        <v>OK</v>
      </c>
      <c r="AD13" s="200" t="str">
        <f>IF(OR($Q$4=リスト!$B$3,$Q$4=リスト!$B$4,$Q$4=リスト!$B$5),IF(N13="","NG","OK"),"-")</f>
        <v>OK</v>
      </c>
      <c r="AE13" s="200" t="s">
        <v>34</v>
      </c>
      <c r="AF13" s="200" t="s">
        <v>34</v>
      </c>
      <c r="AG13" s="200" t="s">
        <v>34</v>
      </c>
      <c r="AH13" s="200" t="str">
        <f>IF(OR($Q$4=リスト!$B$4,$Q$4=リスト!$B$5,$Q$4=リスト!$B$6),IF(E13&lt;&gt;"","NG","OK"),"-")</f>
        <v>-</v>
      </c>
      <c r="AI13" s="200" t="str">
        <f>IF(OR($Q$4=リスト!$B$5,$Q$4=リスト!$B$6),IF(F13&lt;&gt;"","NG","OK"),"-")</f>
        <v>-</v>
      </c>
      <c r="AJ13" s="200" t="str">
        <f>IF($Q$4=リスト!$B$6,IF(G13&lt;&gt;"","NG","OK"),"-")</f>
        <v>-</v>
      </c>
      <c r="AK13" s="200" t="str">
        <f>IF(OR($Q$4=リスト!$B$4,$Q$4=リスト!$B$5,$Q$4=リスト!$B$6),IF(L13&lt;&gt;"","NG","OK"),"-")</f>
        <v>-</v>
      </c>
      <c r="AL13" s="200" t="str">
        <f>IF(OR($Q$4=リスト!$B$5,$Q$4=リスト!$B$6),IF(M13&lt;&gt;"","NG","OK"),"-")</f>
        <v>-</v>
      </c>
      <c r="AM13" s="200" t="str">
        <f>IF($Q$4=リスト!$B$6,IF(N13&lt;&gt;"","NG","OK"),"-")</f>
        <v>-</v>
      </c>
    </row>
    <row r="14" spans="1:39" s="219" customFormat="1" ht="36.65" customHeight="1" x14ac:dyDescent="0.35">
      <c r="B14" s="232"/>
      <c r="C14" s="233"/>
      <c r="D14" s="237" t="s">
        <v>176</v>
      </c>
      <c r="E14" s="251">
        <v>60000000</v>
      </c>
      <c r="F14" s="252">
        <v>63000000</v>
      </c>
      <c r="G14" s="253">
        <v>65000000</v>
      </c>
      <c r="I14" s="275" t="s">
        <v>177</v>
      </c>
      <c r="J14" s="275"/>
      <c r="K14" s="276"/>
      <c r="L14" s="301">
        <v>0</v>
      </c>
      <c r="M14" s="301">
        <v>0</v>
      </c>
      <c r="N14" s="301">
        <v>0</v>
      </c>
      <c r="P14" s="277"/>
      <c r="Q14" s="277"/>
      <c r="S14" s="200" t="str">
        <f t="shared" si="6"/>
        <v>OK</v>
      </c>
      <c r="T14" s="200" t="str">
        <f t="shared" si="7"/>
        <v>OK</v>
      </c>
      <c r="U14" s="200" t="str">
        <f t="shared" si="8"/>
        <v>OK</v>
      </c>
      <c r="V14" s="200" t="s">
        <v>34</v>
      </c>
      <c r="W14" s="200" t="s">
        <v>34</v>
      </c>
      <c r="X14" s="200" t="s">
        <v>34</v>
      </c>
      <c r="Y14" s="200" t="str">
        <f>IF($Q$4=リスト!$B$3,IF(E14="","NG","OK"),"-")</f>
        <v>OK</v>
      </c>
      <c r="Z14" s="200" t="str">
        <f>IF(OR($Q$4=リスト!$B$3,$Q$4=リスト!$B$4),IF(F14="","NG","OK"),"-")</f>
        <v>OK</v>
      </c>
      <c r="AA14" s="200" t="str">
        <f>IF(OR($Q$4=リスト!$B$3,$Q$4=リスト!$B$4,$Q$4=リスト!$B$5),IF(G14="","NG","OK"),"-")</f>
        <v>OK</v>
      </c>
      <c r="AB14" s="200" t="s">
        <v>34</v>
      </c>
      <c r="AC14" s="200" t="s">
        <v>34</v>
      </c>
      <c r="AD14" s="200" t="s">
        <v>34</v>
      </c>
      <c r="AE14" s="200" t="s">
        <v>34</v>
      </c>
      <c r="AF14" s="200" t="s">
        <v>34</v>
      </c>
      <c r="AG14" s="200" t="s">
        <v>34</v>
      </c>
      <c r="AH14" s="200" t="str">
        <f>IF(OR($Q$4=リスト!$B$4,$Q$4=リスト!$B$5,$Q$4=リスト!$B$6),IF(E14&lt;&gt;"","NG","OK"),"-")</f>
        <v>-</v>
      </c>
      <c r="AI14" s="200" t="str">
        <f>IF(OR($Q$4=リスト!$B$5,$Q$4=リスト!$B$6),IF(F14&lt;&gt;"","NG","OK"),"-")</f>
        <v>-</v>
      </c>
      <c r="AJ14" s="200" t="str">
        <f>IF($Q$4=リスト!$B$6,IF(G14&lt;&gt;"","NG","OK"),"-")</f>
        <v>-</v>
      </c>
      <c r="AK14" s="200" t="s">
        <v>34</v>
      </c>
      <c r="AL14" s="200" t="s">
        <v>34</v>
      </c>
      <c r="AM14" s="200" t="s">
        <v>34</v>
      </c>
    </row>
    <row r="15" spans="1:39" s="219" customFormat="1" ht="36.65" customHeight="1" x14ac:dyDescent="0.35">
      <c r="B15" s="232"/>
      <c r="C15" s="233"/>
      <c r="D15" s="237" t="s">
        <v>178</v>
      </c>
      <c r="E15" s="251">
        <v>10000000</v>
      </c>
      <c r="F15" s="252">
        <v>10000000</v>
      </c>
      <c r="G15" s="253">
        <v>10000000</v>
      </c>
      <c r="H15" s="14"/>
      <c r="I15" s="275" t="s">
        <v>179</v>
      </c>
      <c r="J15" s="275"/>
      <c r="K15" s="275"/>
      <c r="L15" s="280">
        <f>L5+L11</f>
        <v>140000000</v>
      </c>
      <c r="M15" s="280">
        <f>M5+M11</f>
        <v>142000000</v>
      </c>
      <c r="N15" s="280">
        <f>N5+N11</f>
        <v>144000000</v>
      </c>
      <c r="P15" s="277"/>
      <c r="Q15" s="277"/>
      <c r="S15" s="200" t="str">
        <f t="shared" si="6"/>
        <v>OK</v>
      </c>
      <c r="T15" s="200" t="str">
        <f t="shared" si="7"/>
        <v>OK</v>
      </c>
      <c r="U15" s="200" t="str">
        <f t="shared" si="8"/>
        <v>OK</v>
      </c>
      <c r="V15" s="200" t="str">
        <f t="shared" ref="V15:X15" si="12">IF(L15="","-",IFERROR(IF(AND(ISNUMBER(L15),L15=INT(L15),L15&gt;=0,LEN(L15)&lt;=12),"OK","NG"),"NG"))</f>
        <v>OK</v>
      </c>
      <c r="W15" s="200" t="str">
        <f t="shared" si="12"/>
        <v>OK</v>
      </c>
      <c r="X15" s="200" t="str">
        <f t="shared" si="12"/>
        <v>OK</v>
      </c>
      <c r="Y15" s="200" t="str">
        <f>IF($Q$4=リスト!$B$3,IF(E15="","NG","OK"),"-")</f>
        <v>OK</v>
      </c>
      <c r="Z15" s="200" t="str">
        <f>IF(OR($Q$4=リスト!$B$3,$Q$4=リスト!$B$4),IF(F15="","NG","OK"),"-")</f>
        <v>OK</v>
      </c>
      <c r="AA15" s="200" t="str">
        <f>IF(OR($Q$4=リスト!$B$3,$Q$4=リスト!$B$4,$Q$4=リスト!$B$5),IF(G15="","NG","OK"),"-")</f>
        <v>OK</v>
      </c>
      <c r="AB15" s="200" t="s">
        <v>34</v>
      </c>
      <c r="AC15" s="200" t="s">
        <v>34</v>
      </c>
      <c r="AD15" s="200" t="s">
        <v>34</v>
      </c>
      <c r="AE15" s="200" t="s">
        <v>34</v>
      </c>
      <c r="AF15" s="200" t="s">
        <v>34</v>
      </c>
      <c r="AG15" s="200" t="s">
        <v>34</v>
      </c>
      <c r="AH15" s="200" t="str">
        <f>IF(OR($Q$4=リスト!$B$4,$Q$4=リスト!$B$5,$Q$4=リスト!$B$6),IF(E15&lt;&gt;"","NG","OK"),"-")</f>
        <v>-</v>
      </c>
      <c r="AI15" s="200" t="str">
        <f>IF(OR($Q$4=リスト!$B$5,$Q$4=リスト!$B$6),IF(F15&lt;&gt;"","NG","OK"),"-")</f>
        <v>-</v>
      </c>
      <c r="AJ15" s="200" t="str">
        <f>IF($Q$4=リスト!$B$6,IF(G15&lt;&gt;"","NG","OK"),"-")</f>
        <v>-</v>
      </c>
      <c r="AK15" s="200" t="s">
        <v>34</v>
      </c>
      <c r="AL15" s="200" t="s">
        <v>34</v>
      </c>
      <c r="AM15" s="200" t="s">
        <v>34</v>
      </c>
    </row>
    <row r="16" spans="1:39" s="219" customFormat="1" ht="36.65" customHeight="1" x14ac:dyDescent="0.35">
      <c r="B16" s="232"/>
      <c r="C16" s="237" t="s">
        <v>180</v>
      </c>
      <c r="D16" s="237"/>
      <c r="E16" s="251">
        <v>5000000</v>
      </c>
      <c r="F16" s="252">
        <v>5000000</v>
      </c>
      <c r="G16" s="253">
        <v>5000000</v>
      </c>
      <c r="I16" s="271" t="s">
        <v>181</v>
      </c>
      <c r="J16" s="271"/>
      <c r="K16" s="272"/>
      <c r="L16" s="281"/>
      <c r="M16" s="281"/>
      <c r="N16" s="281"/>
      <c r="P16" s="268"/>
      <c r="Q16" s="268"/>
      <c r="S16" s="200" t="str">
        <f t="shared" si="6"/>
        <v>OK</v>
      </c>
      <c r="T16" s="200" t="str">
        <f t="shared" si="7"/>
        <v>OK</v>
      </c>
      <c r="U16" s="200" t="str">
        <f t="shared" si="8"/>
        <v>OK</v>
      </c>
      <c r="V16" s="200" t="s">
        <v>34</v>
      </c>
      <c r="W16" s="200" t="s">
        <v>34</v>
      </c>
      <c r="X16" s="200" t="s">
        <v>34</v>
      </c>
      <c r="Y16" s="200" t="str">
        <f>IF($Q$4=リスト!$B$3,IF(E16="","NG","OK"),"-")</f>
        <v>OK</v>
      </c>
      <c r="Z16" s="200" t="str">
        <f>IF(OR($Q$4=リスト!$B$3,$Q$4=リスト!$B$4),IF(F16="","NG","OK"),"-")</f>
        <v>OK</v>
      </c>
      <c r="AA16" s="200" t="str">
        <f>IF(OR($Q$4=リスト!$B$3,$Q$4=リスト!$B$4,$Q$4=リスト!$B$5),IF(G16="","NG","OK"),"-")</f>
        <v>OK</v>
      </c>
      <c r="AB16" s="200" t="s">
        <v>34</v>
      </c>
      <c r="AC16" s="200" t="s">
        <v>34</v>
      </c>
      <c r="AD16" s="200" t="s">
        <v>34</v>
      </c>
      <c r="AE16" s="200" t="s">
        <v>34</v>
      </c>
      <c r="AF16" s="200" t="s">
        <v>34</v>
      </c>
      <c r="AG16" s="200" t="s">
        <v>34</v>
      </c>
      <c r="AH16" s="200" t="str">
        <f>IF(OR($Q$4=リスト!$B$4,$Q$4=リスト!$B$5,$Q$4=リスト!$B$6),IF(E16&lt;&gt;"","NG","OK"),"-")</f>
        <v>-</v>
      </c>
      <c r="AI16" s="200" t="str">
        <f>IF(OR($Q$4=リスト!$B$5,$Q$4=リスト!$B$6),IF(F16&lt;&gt;"","NG","OK"),"-")</f>
        <v>-</v>
      </c>
      <c r="AJ16" s="200" t="str">
        <f>IF($Q$4=リスト!$B$6,IF(G16&lt;&gt;"","NG","OK"),"-")</f>
        <v>-</v>
      </c>
      <c r="AK16" s="200" t="s">
        <v>34</v>
      </c>
      <c r="AL16" s="200" t="s">
        <v>34</v>
      </c>
      <c r="AM16" s="200" t="s">
        <v>34</v>
      </c>
    </row>
    <row r="17" spans="2:39" s="219" customFormat="1" ht="36.65" customHeight="1" x14ac:dyDescent="0.35">
      <c r="B17" s="232"/>
      <c r="C17" s="233"/>
      <c r="D17" s="237" t="s">
        <v>182</v>
      </c>
      <c r="E17" s="251">
        <v>5000000</v>
      </c>
      <c r="F17" s="252">
        <v>5000000</v>
      </c>
      <c r="G17" s="253">
        <v>5000000</v>
      </c>
      <c r="I17" s="275" t="s">
        <v>183</v>
      </c>
      <c r="J17" s="275"/>
      <c r="K17" s="276"/>
      <c r="L17" s="238">
        <v>90000000</v>
      </c>
      <c r="M17" s="239">
        <v>96000000</v>
      </c>
      <c r="N17" s="240">
        <v>101000000</v>
      </c>
      <c r="P17" s="268"/>
      <c r="Q17" s="268"/>
      <c r="S17" s="200" t="str">
        <f t="shared" si="6"/>
        <v>OK</v>
      </c>
      <c r="T17" s="200" t="str">
        <f t="shared" si="7"/>
        <v>OK</v>
      </c>
      <c r="U17" s="200" t="str">
        <f t="shared" si="8"/>
        <v>OK</v>
      </c>
      <c r="V17" s="200" t="str">
        <f>IF(L17="","-",IFERROR(IF(AND(ISNUMBER(L17),L17=INT(L17),LEN(ABS(L17))&lt;=12),"OK","NG"),"NG"))</f>
        <v>OK</v>
      </c>
      <c r="W17" s="200" t="str">
        <f>IF(M17="","-",IFERROR(IF(AND(ISNUMBER(M17),M17=INT(M17),LEN(ABS(M17))&lt;=12),"OK","NG"),"NG"))</f>
        <v>OK</v>
      </c>
      <c r="X17" s="200" t="str">
        <f>IF(N17="","-",IFERROR(IF(AND(ISNUMBER(N17),N17=INT(N17),LEN(ABS(N17))&lt;=12),"OK","NG"),"NG"))</f>
        <v>OK</v>
      </c>
      <c r="Y17" s="200" t="str">
        <f>IF($Q$4=リスト!$B$3,IF(E17="","NG","OK"),"-")</f>
        <v>OK</v>
      </c>
      <c r="Z17" s="200" t="str">
        <f>IF(OR($Q$4=リスト!$B$3,$Q$4=リスト!$B$4),IF(F17="","NG","OK"),"-")</f>
        <v>OK</v>
      </c>
      <c r="AA17" s="200" t="str">
        <f>IF(OR($Q$4=リスト!$B$3,$Q$4=リスト!$B$4,$Q$4=リスト!$B$5),IF(G17="","NG","OK"),"-")</f>
        <v>OK</v>
      </c>
      <c r="AB17" s="200" t="str">
        <f>IF($Q$4=リスト!$B$3,IF(L17="","NG","OK"),"-")</f>
        <v>OK</v>
      </c>
      <c r="AC17" s="200" t="str">
        <f>IF(OR($Q$4=リスト!$B$3,$Q$4=リスト!$B$4),IF(M17="","NG","OK"),"-")</f>
        <v>OK</v>
      </c>
      <c r="AD17" s="200" t="str">
        <f>IF(OR($Q$4=リスト!$B$3,$Q$4=リスト!$B$4,$Q$4=リスト!$B$5),IF(N17="","NG","OK"),"-")</f>
        <v>OK</v>
      </c>
      <c r="AE17" s="200" t="s">
        <v>34</v>
      </c>
      <c r="AF17" s="200" t="s">
        <v>34</v>
      </c>
      <c r="AG17" s="200" t="s">
        <v>34</v>
      </c>
      <c r="AH17" s="200" t="str">
        <f>IF(OR($Q$4=リスト!$B$4,$Q$4=リスト!$B$5,$Q$4=リスト!$B$6),IF(E17&lt;&gt;"","NG","OK"),"-")</f>
        <v>-</v>
      </c>
      <c r="AI17" s="200" t="str">
        <f>IF(OR($Q$4=リスト!$B$5,$Q$4=リスト!$B$6),IF(F17&lt;&gt;"","NG","OK"),"-")</f>
        <v>-</v>
      </c>
      <c r="AJ17" s="200" t="str">
        <f>IF($Q$4=リスト!$B$6,IF(G17&lt;&gt;"","NG","OK"),"-")</f>
        <v>-</v>
      </c>
      <c r="AK17" s="200" t="str">
        <f>IF(OR($Q$4=リスト!$B$4,$Q$4=リスト!$B$5,$Q$4=リスト!$B$6),IF(L17&lt;&gt;"","NG","OK"),"-")</f>
        <v>-</v>
      </c>
      <c r="AL17" s="200" t="str">
        <f>IF(OR($Q$4=リスト!$B$5,$Q$4=リスト!$B$6),IF(M17&lt;&gt;"","NG","OK"),"-")</f>
        <v>-</v>
      </c>
      <c r="AM17" s="200" t="str">
        <f>IF($Q$4=リスト!$B$6,IF(N17&lt;&gt;"","NG","OK"),"-")</f>
        <v>-</v>
      </c>
    </row>
    <row r="18" spans="2:39" s="219" customFormat="1" ht="36.65" customHeight="1" x14ac:dyDescent="0.35">
      <c r="B18" s="232"/>
      <c r="C18" s="254" t="s">
        <v>184</v>
      </c>
      <c r="D18" s="254"/>
      <c r="E18" s="251">
        <v>15000000</v>
      </c>
      <c r="F18" s="252">
        <v>15000000</v>
      </c>
      <c r="G18" s="253">
        <v>15000000</v>
      </c>
      <c r="H18" s="14"/>
      <c r="I18" s="276"/>
      <c r="J18" s="276" t="s">
        <v>185</v>
      </c>
      <c r="K18" s="276"/>
      <c r="L18" s="241">
        <v>30000000</v>
      </c>
      <c r="M18" s="242">
        <v>30000000</v>
      </c>
      <c r="N18" s="243">
        <v>30000000</v>
      </c>
      <c r="P18" s="268"/>
      <c r="Q18" s="268"/>
      <c r="S18" s="200" t="str">
        <f t="shared" si="6"/>
        <v>OK</v>
      </c>
      <c r="T18" s="200" t="str">
        <f t="shared" si="7"/>
        <v>OK</v>
      </c>
      <c r="U18" s="200" t="str">
        <f t="shared" si="8"/>
        <v>OK</v>
      </c>
      <c r="V18" s="200" t="str">
        <f t="shared" ref="V18:X18" si="13">IF(L18="","-",IFERROR(IF(AND(ISNUMBER(L18),L18=INT(L18),L18&gt;=0,LEN(L18)&lt;=12),"OK","NG"),"NG"))</f>
        <v>OK</v>
      </c>
      <c r="W18" s="200" t="str">
        <f t="shared" si="13"/>
        <v>OK</v>
      </c>
      <c r="X18" s="200" t="str">
        <f t="shared" si="13"/>
        <v>OK</v>
      </c>
      <c r="Y18" s="200" t="str">
        <f>IF($Q$4=リスト!$B$3,IF(E18="","NG","OK"),"-")</f>
        <v>OK</v>
      </c>
      <c r="Z18" s="200" t="str">
        <f>IF(OR($Q$4=リスト!$B$3,$Q$4=リスト!$B$4),IF(F18="","NG","OK"),"-")</f>
        <v>OK</v>
      </c>
      <c r="AA18" s="200" t="str">
        <f>IF(OR($Q$4=リスト!$B$3,$Q$4=リスト!$B$4,$Q$4=リスト!$B$5),IF(G18="","NG","OK"),"-")</f>
        <v>OK</v>
      </c>
      <c r="AB18" s="200" t="str">
        <f>IF($Q$4=リスト!$B$3,IF(L18="","NG","OK"),"-")</f>
        <v>OK</v>
      </c>
      <c r="AC18" s="200" t="str">
        <f>IF(OR($Q$4=リスト!$B$3,$Q$4=リスト!$B$4),IF(M18="","NG","OK"),"-")</f>
        <v>OK</v>
      </c>
      <c r="AD18" s="200" t="str">
        <f>IF(OR($Q$4=リスト!$B$3,$Q$4=リスト!$B$4,$Q$4=リスト!$B$5),IF(N18="","NG","OK"),"-")</f>
        <v>OK</v>
      </c>
      <c r="AE18" s="200" t="s">
        <v>34</v>
      </c>
      <c r="AF18" s="200" t="s">
        <v>34</v>
      </c>
      <c r="AG18" s="200" t="s">
        <v>34</v>
      </c>
      <c r="AH18" s="200" t="str">
        <f>IF(OR($Q$4=リスト!$B$4,$Q$4=リスト!$B$5,$Q$4=リスト!$B$6),IF(E18&lt;&gt;"","NG","OK"),"-")</f>
        <v>-</v>
      </c>
      <c r="AI18" s="200" t="str">
        <f>IF(OR($Q$4=リスト!$B$5,$Q$4=リスト!$B$6),IF(F18&lt;&gt;"","NG","OK"),"-")</f>
        <v>-</v>
      </c>
      <c r="AJ18" s="200" t="str">
        <f>IF($Q$4=リスト!$B$6,IF(G18&lt;&gt;"","NG","OK"),"-")</f>
        <v>-</v>
      </c>
      <c r="AK18" s="200" t="str">
        <f>IF(OR($Q$4=リスト!$B$4,$Q$4=リスト!$B$5,$Q$4=リスト!$B$6),IF(L18&lt;&gt;"","NG","OK"),"-")</f>
        <v>-</v>
      </c>
      <c r="AL18" s="200" t="str">
        <f>IF(OR($Q$4=リスト!$B$5,$Q$4=リスト!$B$6),IF(M18&lt;&gt;"","NG","OK"),"-")</f>
        <v>-</v>
      </c>
      <c r="AM18" s="200" t="str">
        <f>IF($Q$4=リスト!$B$6,IF(N18&lt;&gt;"","NG","OK"),"-")</f>
        <v>-</v>
      </c>
    </row>
    <row r="19" spans="2:39" s="219" customFormat="1" ht="36.65" customHeight="1" x14ac:dyDescent="0.35">
      <c r="B19" s="232" t="s">
        <v>186</v>
      </c>
      <c r="C19" s="233"/>
      <c r="D19" s="233"/>
      <c r="E19" s="255">
        <v>0</v>
      </c>
      <c r="F19" s="256">
        <v>0</v>
      </c>
      <c r="G19" s="257">
        <v>0</v>
      </c>
      <c r="I19" s="275"/>
      <c r="J19" s="276" t="s">
        <v>187</v>
      </c>
      <c r="K19" s="276"/>
      <c r="L19" s="241">
        <v>60000000</v>
      </c>
      <c r="M19" s="242">
        <v>66000000</v>
      </c>
      <c r="N19" s="243">
        <v>71000000</v>
      </c>
      <c r="P19" s="268"/>
      <c r="Q19" s="268"/>
      <c r="S19" s="200" t="str">
        <f t="shared" si="6"/>
        <v>OK</v>
      </c>
      <c r="T19" s="200" t="str">
        <f t="shared" si="7"/>
        <v>OK</v>
      </c>
      <c r="U19" s="200" t="str">
        <f t="shared" si="8"/>
        <v>OK</v>
      </c>
      <c r="V19" s="200" t="str">
        <f t="shared" ref="V19:X21" si="14">IF(L19="","-",IFERROR(IF(AND(ISNUMBER(L19),L19=INT(L19),LEN(ABS(L19))&lt;=12),"OK","NG"),"NG"))</f>
        <v>OK</v>
      </c>
      <c r="W19" s="200" t="str">
        <f t="shared" si="14"/>
        <v>OK</v>
      </c>
      <c r="X19" s="200" t="str">
        <f t="shared" si="14"/>
        <v>OK</v>
      </c>
      <c r="Y19" s="200" t="str">
        <f>IF($Q$4=リスト!$B$3,IF(E19="","NG","OK"),"-")</f>
        <v>OK</v>
      </c>
      <c r="Z19" s="200" t="str">
        <f>IF(OR($Q$4=リスト!$B$3,$Q$4=リスト!$B$4),IF(F19="","NG","OK"),"-")</f>
        <v>OK</v>
      </c>
      <c r="AA19" s="200" t="str">
        <f>IF(OR($Q$4=リスト!$B$3,$Q$4=リスト!$B$4,$Q$4=リスト!$B$5),IF(G19="","NG","OK"),"-")</f>
        <v>OK</v>
      </c>
      <c r="AB19" s="200" t="str">
        <f>IF($Q$4=リスト!$B$3,IF(L19="","NG","OK"),"-")</f>
        <v>OK</v>
      </c>
      <c r="AC19" s="200" t="str">
        <f>IF(OR($Q$4=リスト!$B$3,$Q$4=リスト!$B$4),IF(M19="","NG","OK"),"-")</f>
        <v>OK</v>
      </c>
      <c r="AD19" s="200" t="str">
        <f>IF(OR($Q$4=リスト!$B$3,$Q$4=リスト!$B$4,$Q$4=リスト!$B$5),IF(N19="","NG","OK"),"-")</f>
        <v>OK</v>
      </c>
      <c r="AE19" s="200" t="s">
        <v>34</v>
      </c>
      <c r="AF19" s="200" t="s">
        <v>34</v>
      </c>
      <c r="AG19" s="200" t="s">
        <v>34</v>
      </c>
      <c r="AH19" s="200" t="str">
        <f>IF(OR($Q$4=リスト!$B$4,$Q$4=リスト!$B$5,$Q$4=リスト!$B$6),IF(E19&lt;&gt;"","NG","OK"),"-")</f>
        <v>-</v>
      </c>
      <c r="AI19" s="200" t="str">
        <f>IF(OR($Q$4=リスト!$B$5,$Q$4=リスト!$B$6),IF(F19&lt;&gt;"","NG","OK"),"-")</f>
        <v>-</v>
      </c>
      <c r="AJ19" s="200" t="str">
        <f>IF($Q$4=リスト!$B$6,IF(G19&lt;&gt;"","NG","OK"),"-")</f>
        <v>-</v>
      </c>
      <c r="AK19" s="200" t="str">
        <f>IF(OR($Q$4=リスト!$B$4,$Q$4=リスト!$B$5,$Q$4=リスト!$B$6),IF(L19&lt;&gt;"","NG","OK"),"-")</f>
        <v>-</v>
      </c>
      <c r="AL19" s="200" t="str">
        <f>IF(OR($Q$4=リスト!$B$5,$Q$4=リスト!$B$6),IF(M19&lt;&gt;"","NG","OK"),"-")</f>
        <v>-</v>
      </c>
      <c r="AM19" s="200" t="str">
        <f>IF($Q$4=リスト!$B$6,IF(N19&lt;&gt;"","NG","OK"),"-")</f>
        <v>-</v>
      </c>
    </row>
    <row r="20" spans="2:39" s="219" customFormat="1" ht="36.65" customHeight="1" x14ac:dyDescent="0.35">
      <c r="B20" s="258"/>
      <c r="C20" s="259"/>
      <c r="D20" s="260"/>
      <c r="E20" s="261"/>
      <c r="F20" s="261"/>
      <c r="G20" s="262"/>
      <c r="I20" s="275" t="s">
        <v>188</v>
      </c>
      <c r="J20" s="275"/>
      <c r="K20" s="276"/>
      <c r="L20" s="244">
        <v>0</v>
      </c>
      <c r="M20" s="245">
        <v>0</v>
      </c>
      <c r="N20" s="246">
        <v>0</v>
      </c>
      <c r="P20" s="268"/>
      <c r="Q20" s="268"/>
      <c r="S20" s="200" t="s">
        <v>34</v>
      </c>
      <c r="T20" s="200" t="s">
        <v>34</v>
      </c>
      <c r="U20" s="200" t="s">
        <v>34</v>
      </c>
      <c r="V20" s="200" t="str">
        <f t="shared" si="14"/>
        <v>OK</v>
      </c>
      <c r="W20" s="200" t="str">
        <f t="shared" si="14"/>
        <v>OK</v>
      </c>
      <c r="X20" s="200" t="str">
        <f t="shared" si="14"/>
        <v>OK</v>
      </c>
      <c r="Y20" s="200" t="s">
        <v>34</v>
      </c>
      <c r="Z20" s="200" t="s">
        <v>34</v>
      </c>
      <c r="AA20" s="200" t="s">
        <v>34</v>
      </c>
      <c r="AB20" s="200" t="str">
        <f>IF($Q$4=リスト!$B$3,IF(L20="","NG","OK"),"-")</f>
        <v>OK</v>
      </c>
      <c r="AC20" s="200" t="str">
        <f>IF(OR($Q$4=リスト!$B$3,$Q$4=リスト!$B$4),IF(M20="","NG","OK"),"-")</f>
        <v>OK</v>
      </c>
      <c r="AD20" s="200" t="str">
        <f>IF(OR($Q$4=リスト!$B$3,$Q$4=リスト!$B$4,$Q$4=リスト!$B$5),IF(N20="","NG","OK"),"-")</f>
        <v>OK</v>
      </c>
      <c r="AE20" s="200" t="s">
        <v>34</v>
      </c>
      <c r="AF20" s="200" t="s">
        <v>34</v>
      </c>
      <c r="AG20" s="200" t="s">
        <v>34</v>
      </c>
      <c r="AH20" s="200" t="s">
        <v>34</v>
      </c>
      <c r="AI20" s="200" t="s">
        <v>34</v>
      </c>
      <c r="AJ20" s="200" t="s">
        <v>34</v>
      </c>
      <c r="AK20" s="200" t="str">
        <f>IF(OR($Q$4=リスト!$B$4,$Q$4=リスト!$B$5,$Q$4=リスト!$B$6),IF(L20&lt;&gt;"","NG","OK"),"-")</f>
        <v>-</v>
      </c>
      <c r="AL20" s="200" t="str">
        <f>IF(OR($Q$4=リスト!$B$5,$Q$4=リスト!$B$6),IF(M20&lt;&gt;"","NG","OK"),"-")</f>
        <v>-</v>
      </c>
      <c r="AM20" s="200" t="str">
        <f>IF($Q$4=リスト!$B$6,IF(N20&lt;&gt;"","NG","OK"),"-")</f>
        <v>-</v>
      </c>
    </row>
    <row r="21" spans="2:39" s="219" customFormat="1" ht="39" customHeight="1" x14ac:dyDescent="0.35">
      <c r="B21" s="258"/>
      <c r="C21" s="259"/>
      <c r="D21" s="260"/>
      <c r="E21" s="261"/>
      <c r="F21" s="261"/>
      <c r="G21" s="262"/>
      <c r="H21" s="14"/>
      <c r="I21" s="275" t="s">
        <v>189</v>
      </c>
      <c r="J21" s="275"/>
      <c r="K21" s="276"/>
      <c r="L21" s="302">
        <f>SUM(L17,L20)</f>
        <v>90000000</v>
      </c>
      <c r="M21" s="282">
        <f>SUM(M17,M20)</f>
        <v>96000000</v>
      </c>
      <c r="N21" s="282">
        <f>SUM(N17,N20)</f>
        <v>101000000</v>
      </c>
      <c r="P21" s="268"/>
      <c r="Q21" s="268"/>
      <c r="S21" s="200" t="s">
        <v>34</v>
      </c>
      <c r="T21" s="200" t="s">
        <v>34</v>
      </c>
      <c r="U21" s="200" t="s">
        <v>34</v>
      </c>
      <c r="V21" s="200" t="str">
        <f t="shared" si="14"/>
        <v>OK</v>
      </c>
      <c r="W21" s="200" t="str">
        <f t="shared" si="14"/>
        <v>OK</v>
      </c>
      <c r="X21" s="200" t="str">
        <f t="shared" si="14"/>
        <v>OK</v>
      </c>
      <c r="Y21" s="200" t="s">
        <v>34</v>
      </c>
      <c r="Z21" s="200" t="s">
        <v>34</v>
      </c>
      <c r="AA21" s="200" t="s">
        <v>34</v>
      </c>
      <c r="AB21" s="200" t="s">
        <v>34</v>
      </c>
      <c r="AC21" s="200" t="s">
        <v>34</v>
      </c>
      <c r="AD21" s="200" t="s">
        <v>34</v>
      </c>
      <c r="AE21" s="200" t="s">
        <v>34</v>
      </c>
      <c r="AF21" s="200" t="s">
        <v>34</v>
      </c>
      <c r="AG21" s="200" t="s">
        <v>34</v>
      </c>
      <c r="AH21" s="200" t="s">
        <v>34</v>
      </c>
      <c r="AI21" s="200" t="s">
        <v>34</v>
      </c>
      <c r="AJ21" s="200" t="s">
        <v>34</v>
      </c>
      <c r="AK21" s="200" t="s">
        <v>34</v>
      </c>
      <c r="AL21" s="200" t="s">
        <v>34</v>
      </c>
      <c r="AM21" s="200" t="s">
        <v>34</v>
      </c>
    </row>
    <row r="22" spans="2:39" s="219" customFormat="1" ht="36.65" customHeight="1" x14ac:dyDescent="0.35">
      <c r="B22" s="263" t="s">
        <v>190</v>
      </c>
      <c r="C22" s="264"/>
      <c r="D22" s="265"/>
      <c r="E22" s="266">
        <f>SUM(E5,E11,E19)</f>
        <v>230000000</v>
      </c>
      <c r="F22" s="266">
        <f>SUM(F5,F11,F19)</f>
        <v>238000000</v>
      </c>
      <c r="G22" s="266">
        <f>SUM(G5,G11,G19)</f>
        <v>245000000</v>
      </c>
      <c r="H22" s="14"/>
      <c r="I22" s="283" t="s">
        <v>191</v>
      </c>
      <c r="J22" s="284"/>
      <c r="K22" s="284"/>
      <c r="L22" s="266">
        <f>SUM(L15,L21)</f>
        <v>230000000</v>
      </c>
      <c r="M22" s="266">
        <f>SUM(M15,M21)</f>
        <v>238000000</v>
      </c>
      <c r="N22" s="266">
        <f>SUM(N15,N21)</f>
        <v>245000000</v>
      </c>
      <c r="P22" s="268"/>
      <c r="Q22" s="268"/>
      <c r="S22" s="200" t="str">
        <f>IF(E22="","-",IFERROR(IF(AND(ISNUMBER(E22),E22=INT(E22),E22&gt;=0,LEN(E22)&lt;=12),"OK","NG"),"NG"))</f>
        <v>OK</v>
      </c>
      <c r="T22" s="200" t="str">
        <f>IF(F22="","-",IFERROR(IF(AND(ISNUMBER(F22),F22=INT(F22),F22&gt;=0,LEN(F22)&lt;=12),"OK","NG"),"NG"))</f>
        <v>OK</v>
      </c>
      <c r="U22" s="200" t="str">
        <f>IF(G22="","-",IFERROR(IF(AND(ISNUMBER(G22),G22=INT(G22),G22&gt;=0,LEN(G22)&lt;=12),"OK","NG"),"NG"))</f>
        <v>OK</v>
      </c>
      <c r="V22" s="200" t="str">
        <f t="shared" ref="V22:X22" si="15">IF(L22="","-",IFERROR(IF(AND(ISNUMBER(L22),L22=INT(L22),L22&gt;=0,LEN(L22)&lt;=12),"OK","NG"),"NG"))</f>
        <v>OK</v>
      </c>
      <c r="W22" s="200" t="str">
        <f t="shared" si="15"/>
        <v>OK</v>
      </c>
      <c r="X22" s="200" t="str">
        <f t="shared" si="15"/>
        <v>OK</v>
      </c>
      <c r="Y22" s="200" t="s">
        <v>34</v>
      </c>
      <c r="Z22" s="200" t="s">
        <v>34</v>
      </c>
      <c r="AA22" s="200" t="s">
        <v>34</v>
      </c>
      <c r="AB22" s="200" t="s">
        <v>34</v>
      </c>
      <c r="AC22" s="200" t="s">
        <v>34</v>
      </c>
      <c r="AD22" s="200" t="s">
        <v>34</v>
      </c>
      <c r="AE22" s="200" t="str">
        <f>IF(E22&lt;&gt;L22,"NG","OK")</f>
        <v>OK</v>
      </c>
      <c r="AF22" s="200" t="str">
        <f>IF(F22&lt;&gt;M22,"NG","OK")</f>
        <v>OK</v>
      </c>
      <c r="AG22" s="200" t="str">
        <f>IF(G22&lt;&gt;N22,"NG","OK")</f>
        <v>OK</v>
      </c>
      <c r="AH22" s="200" t="s">
        <v>34</v>
      </c>
      <c r="AI22" s="200" t="s">
        <v>34</v>
      </c>
      <c r="AJ22" s="200" t="s">
        <v>34</v>
      </c>
      <c r="AK22" s="200" t="s">
        <v>34</v>
      </c>
      <c r="AL22" s="200" t="s">
        <v>34</v>
      </c>
      <c r="AM22" s="200" t="s">
        <v>34</v>
      </c>
    </row>
    <row r="23" spans="2:39" x14ac:dyDescent="0.35">
      <c r="AE23" s="219"/>
      <c r="AF23" s="219"/>
      <c r="AG23" s="219"/>
    </row>
    <row r="24" spans="2:39" x14ac:dyDescent="0.35">
      <c r="B24" s="220" t="s">
        <v>192</v>
      </c>
      <c r="D24" s="220" t="s">
        <v>193</v>
      </c>
    </row>
    <row r="25" spans="2:39" x14ac:dyDescent="0.35">
      <c r="B25" s="220" t="s">
        <v>194</v>
      </c>
      <c r="D25" s="220" t="s">
        <v>195</v>
      </c>
    </row>
  </sheetData>
  <mergeCells count="1">
    <mergeCell ref="P8:Q8"/>
  </mergeCells>
  <phoneticPr fontId="49"/>
  <conditionalFormatting sqref="E22:G22">
    <cfRule type="expression" dxfId="7" priority="11">
      <formula>E22&lt;&gt;L22</formula>
    </cfRule>
  </conditionalFormatting>
  <conditionalFormatting sqref="L22:N22">
    <cfRule type="expression" dxfId="6" priority="7">
      <formula>E22&lt;&gt;L22</formula>
    </cfRule>
  </conditionalFormatting>
  <conditionalFormatting sqref="Q7">
    <cfRule type="expression" dxfId="5" priority="5">
      <formula>$Q$7="NG"</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06"/>
  <sheetViews>
    <sheetView showGridLines="0" zoomScale="55" zoomScaleNormal="55" workbookViewId="0"/>
  </sheetViews>
  <sheetFormatPr defaultColWidth="7.35546875" defaultRowHeight="15" x14ac:dyDescent="0.35"/>
  <cols>
    <col min="1" max="1" width="3.2109375" style="14" customWidth="1"/>
    <col min="2" max="3" width="3.5703125" style="14" customWidth="1"/>
    <col min="4" max="4" width="52.5703125" style="14" customWidth="1"/>
    <col min="5" max="14" width="22.35546875" style="14" customWidth="1"/>
    <col min="15" max="15" width="3.2109375" style="14" customWidth="1"/>
    <col min="16" max="16" width="30.640625" style="14" customWidth="1"/>
    <col min="17" max="17" width="30" style="14" customWidth="1"/>
    <col min="18" max="18" width="3.2109375" style="14" customWidth="1"/>
    <col min="19" max="16384" width="7.35546875" style="14"/>
  </cols>
  <sheetData>
    <row r="1" spans="1:27" ht="16" x14ac:dyDescent="0.35">
      <c r="A1" s="221"/>
      <c r="D1" s="16"/>
      <c r="N1" s="135"/>
    </row>
    <row r="2" spans="1:27" ht="46.5" customHeight="1" x14ac:dyDescent="0.35">
      <c r="D2" s="17"/>
      <c r="E2" s="18" t="s">
        <v>280</v>
      </c>
      <c r="F2" s="18" t="s">
        <v>281</v>
      </c>
      <c r="G2" s="20" t="s">
        <v>151</v>
      </c>
      <c r="H2" s="20" t="s">
        <v>73</v>
      </c>
      <c r="I2" s="18" t="s">
        <v>196</v>
      </c>
      <c r="J2" s="136" t="s">
        <v>197</v>
      </c>
      <c r="K2" s="136" t="s">
        <v>198</v>
      </c>
      <c r="L2" s="136" t="s">
        <v>199</v>
      </c>
      <c r="M2" s="136" t="s">
        <v>200</v>
      </c>
      <c r="N2" s="136" t="s">
        <v>201</v>
      </c>
      <c r="P2" s="196" t="s">
        <v>152</v>
      </c>
      <c r="Q2" s="197" t="str">
        <f>IF(BS貸借対照表!$Q$3="","",BS貸借対照表!$Q$3)</f>
        <v>革新的新製品・サービス枠</v>
      </c>
      <c r="R2"/>
      <c r="S2" s="198" t="s">
        <v>202</v>
      </c>
      <c r="T2" s="198"/>
      <c r="U2" s="198"/>
      <c r="V2" s="198"/>
      <c r="W2" s="198" t="s">
        <v>203</v>
      </c>
      <c r="X2" s="198"/>
      <c r="Y2" s="198"/>
      <c r="Z2" s="198"/>
      <c r="AA2" s="198" t="s">
        <v>204</v>
      </c>
    </row>
    <row r="3" spans="1:27" ht="46.5" customHeight="1" x14ac:dyDescent="0.35">
      <c r="B3" s="21" t="s">
        <v>205</v>
      </c>
      <c r="D3" s="287"/>
      <c r="E3" s="22">
        <v>45382</v>
      </c>
      <c r="F3" s="23">
        <v>45747</v>
      </c>
      <c r="G3" s="23">
        <v>46112</v>
      </c>
      <c r="H3" s="23">
        <v>46477</v>
      </c>
      <c r="I3" s="137">
        <v>46843</v>
      </c>
      <c r="J3" s="138">
        <f>IF($I$3&lt;&gt;"",EDATE($I$3,12),"")</f>
        <v>47208</v>
      </c>
      <c r="K3" s="139">
        <f>IF($I$3&lt;&gt;"",EDATE($I$3,24),"")</f>
        <v>47573</v>
      </c>
      <c r="L3" s="139">
        <f>IF($I$3&lt;&gt;"",EDATE($I$3,36),"")</f>
        <v>47938</v>
      </c>
      <c r="M3" s="139">
        <f>IF($I$3&lt;&gt;"",EDATE($I$3,48),"")</f>
        <v>48304</v>
      </c>
      <c r="N3" s="139">
        <f>IF($I$3&lt;&gt;"",EDATE($I$3,60),"")</f>
        <v>48669</v>
      </c>
      <c r="P3" s="196" t="s">
        <v>156</v>
      </c>
      <c r="Q3" s="199" t="str">
        <f>IF(BS貸借対照表!$Q$4="","",BS貸借対照表!$Q$4)</f>
        <v>3期分</v>
      </c>
      <c r="R3"/>
      <c r="S3" s="200" t="s">
        <v>34</v>
      </c>
      <c r="T3" s="200" t="s">
        <v>34</v>
      </c>
      <c r="U3" s="200" t="s">
        <v>34</v>
      </c>
      <c r="V3" s="200" t="s">
        <v>34</v>
      </c>
      <c r="W3" s="200" t="str">
        <f>IF($Q$3=リスト!$B$3,IF(OR($E3="",$F3="",$G3=""),"NG","OK"),IF($Q$3=リスト!$B$4,IF(OR($F3="",$G3=""),"NG","OK"),IF($Q$3=リスト!$B$5,IF($G3="","NG","OK"),"-")))</f>
        <v>OK</v>
      </c>
      <c r="X3" s="200" t="str">
        <f>IF(H3="","NG","OK")</f>
        <v>OK</v>
      </c>
      <c r="Y3" s="200" t="str">
        <f>IF(I3="","NG","OK")</f>
        <v>OK</v>
      </c>
      <c r="Z3" s="200" t="str">
        <f>IF(OR($Q$5="",$Q$6=""),"NG","OK")</f>
        <v>OK</v>
      </c>
      <c r="AA3" s="200" t="str">
        <f>IF($Q$3=リスト!$B$4,IF($E3&lt;&gt;"","NG","OK"),IF($Q$3=リスト!$B$5,IF(OR($E3&lt;&gt;"",$F3&lt;&gt;""),"NG","OK"),IF($Q$3=リスト!$B$6,IF(OR($E3&lt;&gt;"",$F3&lt;&gt;"",$G3&lt;&gt;""),"NG","OK"),"-")))</f>
        <v>-</v>
      </c>
    </row>
    <row r="4" spans="1:27" ht="46.5" customHeight="1" x14ac:dyDescent="0.35">
      <c r="B4" s="24" t="s">
        <v>96</v>
      </c>
      <c r="C4" s="25"/>
      <c r="D4" s="25"/>
      <c r="E4" s="288"/>
      <c r="F4" s="288"/>
      <c r="G4" s="288"/>
      <c r="H4" s="288"/>
      <c r="I4" s="288"/>
      <c r="J4" s="26"/>
      <c r="K4" s="26"/>
      <c r="L4" s="26"/>
      <c r="M4" s="26"/>
      <c r="N4" s="140"/>
      <c r="P4" s="201" t="s">
        <v>1685</v>
      </c>
      <c r="Q4" s="199" t="str">
        <f>IF(BS貸借対照表!$Q$5="","",BS貸借対照表!$Q$5)</f>
        <v>12か月</v>
      </c>
      <c r="R4"/>
      <c r="S4" s="200" t="s">
        <v>34</v>
      </c>
      <c r="T4" s="200" t="s">
        <v>34</v>
      </c>
      <c r="U4" s="200" t="s">
        <v>34</v>
      </c>
      <c r="V4" s="200" t="s">
        <v>34</v>
      </c>
      <c r="W4" s="200" t="s">
        <v>34</v>
      </c>
      <c r="X4" s="200" t="s">
        <v>34</v>
      </c>
      <c r="Y4" s="200" t="s">
        <v>34</v>
      </c>
      <c r="Z4" s="200" t="s">
        <v>34</v>
      </c>
      <c r="AA4" s="200" t="str">
        <f>IF($Q$3=リスト!$B$4,IF(COUNTA(E6,E9,E11:E12,E18,E20,E22:E23,E29:E30,E32:E33,E35,E46:E51,E56:E60)&gt;0,"NG","OK"),IF($Q$3=リスト!$B$5,IF(COUNTA(E6:F6,E9:F9,E11:F12,E18:F18,E20:F20,E22:F23,E29:F30,E32:F33,E35:F35,E46:F51,E56:F60)&gt;0,"NG","OK"),IF($Q$3=リスト!$B$6,IF(COUNTA(E6:G6,E9:G9,E11:G12,E18:G18,E20:G20,E22:G23,E29:G30,E32:G33,E35:G35,E46:G51,E56:G60)&gt;0,"NG","OK"),"-")))</f>
        <v>-</v>
      </c>
    </row>
    <row r="5" spans="1:27" ht="46.5" customHeight="1" x14ac:dyDescent="0.35">
      <c r="B5" s="28" t="s">
        <v>206</v>
      </c>
      <c r="C5" s="29"/>
      <c r="D5" s="29"/>
      <c r="E5" s="30">
        <f t="shared" ref="E5:N5" si="0">E6+E7</f>
        <v>380000000</v>
      </c>
      <c r="F5" s="31">
        <f t="shared" si="0"/>
        <v>390000000</v>
      </c>
      <c r="G5" s="31">
        <f t="shared" si="0"/>
        <v>400000000</v>
      </c>
      <c r="H5" s="31">
        <f t="shared" si="0"/>
        <v>400000000</v>
      </c>
      <c r="I5" s="52">
        <f t="shared" si="0"/>
        <v>400000000</v>
      </c>
      <c r="J5" s="52">
        <f t="shared" si="0"/>
        <v>414400000</v>
      </c>
      <c r="K5" s="52">
        <f t="shared" si="0"/>
        <v>425920000</v>
      </c>
      <c r="L5" s="52">
        <f t="shared" si="0"/>
        <v>443200000</v>
      </c>
      <c r="M5" s="52">
        <f t="shared" si="0"/>
        <v>0</v>
      </c>
      <c r="N5" s="52">
        <f t="shared" si="0"/>
        <v>0</v>
      </c>
      <c r="P5" s="196" t="s">
        <v>207</v>
      </c>
      <c r="Q5" s="202" t="s">
        <v>208</v>
      </c>
      <c r="R5"/>
      <c r="S5" s="200" t="str">
        <f>IF($Q$3=リスト!$B$3,IFERROR(IF(AND(ISNUMBER(E5),E5=INT(E5),E5&gt;=0,LEN(E5)&lt;=12,ISNUMBER(F5),F5=INT(F5),F5&gt;=0,LEN(F5)&lt;=12,ISNUMBER(G5),G5=INT(G5),G5&gt;=0,LEN(G5)&lt;=12),"OK","NG"),"NG"),IF($Q$3=リスト!$B$4,IFERROR(IF(AND(ISNUMBER(F5),F5=INT(F5),F5&gt;=0,LEN(F5)&lt;=12,ISNUMBER(G5),G5=INT(G5),G5&gt;=0,LEN(G5)&lt;=12),"OK","NG"),"NG"),IF($Q$3=リスト!$B$5,IFERROR(IF(AND(ISNUMBER(G5),G5=INT(G5),G5&gt;=0,LEN(G5)&lt;=12),"OK","NG"),"NG"),"-")))</f>
        <v>OK</v>
      </c>
      <c r="T5" s="200" t="str">
        <f t="shared" ref="T5:T6" si="1">IFERROR(IF(AND(ISNUMBER(H5),H5=INT(H5),H5&gt;=0,LEN(H5)&lt;=12),"OK","NG"),"NG")</f>
        <v>OK</v>
      </c>
      <c r="U5" s="200" t="str">
        <f t="shared" ref="U5:U14" si="2">IFERROR(IF(AND(ISNUMBER(I5),I5=INT(I5),I5&gt;=0,LEN(I5)&lt;=12),"OK","NG"),"NG")</f>
        <v>OK</v>
      </c>
      <c r="V5" s="200" t="str">
        <f>IFERROR(IF($Q$5=リスト!$J$3,IF(AND(ISNUMBER(J5),J5=INT(J5),J5&gt;=0,LEN(J5)&lt;=12,ISNUMBER(K5),K5=INT(K5),K5&gt;=0,LEN(K5)&lt;=12,ISNUMBER(L5),L5=INT(L5),L5&gt;=0,LEN(L5)&lt;=12),"OK","NG"),IF($Q$5=リスト!$J$4,IF(AND(ISNUMBER(J5),J5=INT(J5),J5&gt;=0,LEN(J5)&lt;=12,ISNUMBER(K5),K5=INT(K5),K5&gt;=0,LEN(K5)&lt;=12,ISNUMBER(L5),L5=INT(L5),L5&gt;=0,LEN(L5)&lt;=12,ISNUMBER(M5),M5=INT(M5),M5&gt;=0,LEN(M5)&lt;=12),"OK","NG"),IF($Q$5=リスト!$J$5,IF(AND(ISNUMBER(J5),J5=INT(J5),J5&gt;=0,LEN(J5)&lt;=12,ISNUMBER(K5),K5=INT(K5),K5&gt;=0,LEN(K5)&lt;=12,ISNUMBER(L5),L5=INT(L5),L5&gt;=0,LEN(L5)&lt;=12,ISNUMBER(M5),M5=INT(M5),M5&gt;=0,LEN(M5)&lt;=12,ISNUMBER(N5),N5=INT(N5),N5&gt;=0,LEN(N5)&lt;=12),"OK","NG"),"NG"))),"NG")</f>
        <v>OK</v>
      </c>
      <c r="W5" s="200" t="s">
        <v>34</v>
      </c>
      <c r="X5" s="200" t="s">
        <v>34</v>
      </c>
      <c r="Y5" s="200" t="s">
        <v>34</v>
      </c>
      <c r="Z5" s="200" t="s">
        <v>34</v>
      </c>
      <c r="AA5" s="200" t="str">
        <f>IF($Q$5=リスト!$J$3,IF(COUNTA(M6:N7,M9:N9,M11:N14,M18:N18,M20:N20,M22:N25,M29:N30,M46:N49,M51:N52,M56:N56)&gt;0,"NG","OK"),IF($Q$5=リスト!$J$4,IF(COUNTA(N6:N7,N9,N11:N14,N18,N20,N22:N25,N29:N30,N46:N49,N51:N52,N56)&gt;0,"NG","OK"),"-"))</f>
        <v>OK</v>
      </c>
    </row>
    <row r="6" spans="1:27" ht="46.5" customHeight="1" x14ac:dyDescent="0.35">
      <c r="B6" s="28"/>
      <c r="C6" s="32" t="s">
        <v>209</v>
      </c>
      <c r="D6" s="29"/>
      <c r="E6" s="33">
        <v>380000000</v>
      </c>
      <c r="F6" s="34">
        <v>390000000</v>
      </c>
      <c r="G6" s="35">
        <v>400000000</v>
      </c>
      <c r="H6" s="141">
        <v>400000000</v>
      </c>
      <c r="I6" s="142">
        <v>400000000</v>
      </c>
      <c r="J6" s="143">
        <v>400000000</v>
      </c>
      <c r="K6" s="143">
        <v>400000000</v>
      </c>
      <c r="L6" s="143">
        <v>400000000</v>
      </c>
      <c r="M6" s="143"/>
      <c r="N6" s="144"/>
      <c r="P6" s="201" t="s">
        <v>210</v>
      </c>
      <c r="Q6" s="203" t="s">
        <v>211</v>
      </c>
      <c r="R6"/>
      <c r="S6" s="200" t="str">
        <f>IF($Q$3=リスト!$B$3,IFERROR(IF(AND(ISNUMBER(E6),E6=INT(E6),E6&gt;=0,LEN(E6)&lt;=12,ISNUMBER(F6),F6=INT(F6),F6&gt;=0,LEN(F6)&lt;=12,ISNUMBER(G6),G6=INT(G6),G6&gt;=0,LEN(G6)&lt;=12),"OK","NG"),"NG"),IF($Q$3=リスト!$B$4,IFERROR(IF(AND(ISNUMBER(F6),F6=INT(F6),F6&gt;=0,LEN(F6)&lt;=12,ISNUMBER(G6),G6=INT(G6),G6&gt;=0,LEN(G6)&lt;=12),"OK","NG"),"NG"),IF($Q$3=リスト!$B$5,IFERROR(IF(AND(ISNUMBER(G6),G6=INT(G6),G6&gt;=0,LEN(G6)&lt;=12),"OK","NG"),"NG"),"-")))</f>
        <v>OK</v>
      </c>
      <c r="T6" s="200" t="str">
        <f t="shared" si="1"/>
        <v>OK</v>
      </c>
      <c r="U6" s="200" t="str">
        <f t="shared" si="2"/>
        <v>OK</v>
      </c>
      <c r="V6" s="200" t="str">
        <f>IFERROR(IF($Q$5=リスト!$J$3,IF(AND(ISNUMBER(J6),J6=INT(J6),J6&gt;=0,LEN(J6)&lt;=12,ISNUMBER(K6),K6=INT(K6),K6&gt;=0,LEN(K6)&lt;=12,ISNUMBER(L6),L6=INT(L6),L6&gt;=0,LEN(L6)&lt;=12),"OK","NG"),IF($Q$5=リスト!$J$4,IF(AND(ISNUMBER(J6),J6=INT(J6),J6&gt;=0,LEN(J6)&lt;=12,ISNUMBER(K6),K6=INT(K6),K6&gt;=0,LEN(K6)&lt;=12,ISNUMBER(L6),L6=INT(L6),L6&gt;=0,LEN(L6)&lt;=12,ISNUMBER(M6),M6=INT(M6),M6&gt;=0,LEN(M6)&lt;=12),"OK","NG"),IF($Q$5=リスト!$J$5,IF(AND(ISNUMBER(J6),J6=INT(J6),J6&gt;=0,LEN(J6)&lt;=12,ISNUMBER(K6),K6=INT(K6),K6&gt;=0,LEN(K6)&lt;=12,ISNUMBER(L6),L6=INT(L6),L6&gt;=0,LEN(L6)&lt;=12,ISNUMBER(M6),M6=INT(M6),M6&gt;=0,LEN(M6)&lt;=12,ISNUMBER(N6),N6=INT(N6),N6&gt;=0,LEN(N6)&lt;=12),"OK","NG"),"NG"))),"NG")</f>
        <v>OK</v>
      </c>
      <c r="W6" s="200" t="str">
        <f>IF($Q$3=リスト!$B$3,IF(OR($E6="",$F6="",$G6=""),"NG","OK"),IF($Q$3=リスト!$B$4,IF(OR($F6="",$G6=""),"NG","OK"),IF($Q$3=リスト!$B$5,IF($G6="","NG","OK"),"-")))</f>
        <v>OK</v>
      </c>
      <c r="X6" s="200" t="str">
        <f>IF(H6="","NG","OK")</f>
        <v>OK</v>
      </c>
      <c r="Y6" s="200" t="str">
        <f>IF(I6="","NG","OK")</f>
        <v>OK</v>
      </c>
      <c r="Z6" s="200" t="str">
        <f>IF($Q$5=リスト!$J$3,IF(COUNTA($J6:$L6)&lt;3,"NG","OK"),IF($Q$5=リスト!$J$4,IF(COUNTA($J6:$M6)&lt;4,"NG","OK"),IF($Q$5=リスト!$J$5,IF(COUNTA($J6:$N6)&lt;5,"NG","OK"),"NG")))</f>
        <v>OK</v>
      </c>
      <c r="AA6" s="200" t="s">
        <v>34</v>
      </c>
    </row>
    <row r="7" spans="1:27" ht="46.5" customHeight="1" x14ac:dyDescent="0.35">
      <c r="B7" s="28"/>
      <c r="C7" s="32" t="s">
        <v>212</v>
      </c>
      <c r="D7" s="32"/>
      <c r="E7" s="36">
        <v>0</v>
      </c>
      <c r="F7" s="37">
        <v>0</v>
      </c>
      <c r="G7" s="38">
        <v>0</v>
      </c>
      <c r="H7" s="145">
        <v>0</v>
      </c>
      <c r="I7" s="146">
        <v>0</v>
      </c>
      <c r="J7" s="147">
        <v>14400000</v>
      </c>
      <c r="K7" s="147">
        <v>25920000</v>
      </c>
      <c r="L7" s="147">
        <v>43200000</v>
      </c>
      <c r="M7" s="147"/>
      <c r="N7" s="148"/>
      <c r="S7" s="200" t="s">
        <v>34</v>
      </c>
      <c r="T7" s="200" t="s">
        <v>34</v>
      </c>
      <c r="U7" s="200" t="str">
        <f t="shared" si="2"/>
        <v>OK</v>
      </c>
      <c r="V7" s="200" t="str">
        <f>IFERROR(IF($Q$5=リスト!$J$3,IF(AND(ISNUMBER(J7),J7=INT(J7),J7&gt;=0,LEN(J7)&lt;=12,ISNUMBER(K7),K7=INT(K7),K7&gt;=0,LEN(K7)&lt;=12,ISNUMBER(L7),L7=INT(L7),L7&gt;=0,LEN(L7)&lt;=12),"OK","NG"),IF($Q$5=リスト!$J$4,IF(AND(ISNUMBER(J7),J7=INT(J7),J7&gt;=0,LEN(J7)&lt;=12,ISNUMBER(K7),K7=INT(K7),K7&gt;=0,LEN(K7)&lt;=12,ISNUMBER(L7),L7=INT(L7),L7&gt;=0,LEN(L7)&lt;=12,ISNUMBER(M7),M7=INT(M7),M7&gt;=0,LEN(M7)&lt;=12),"OK","NG"),IF($Q$5=リスト!$J$5,IF(AND(ISNUMBER(J7),J7=INT(J7),J7&gt;=0,LEN(J7)&lt;=12,ISNUMBER(K7),K7=INT(K7),K7&gt;=0,LEN(K7)&lt;=12,ISNUMBER(L7),L7=INT(L7),L7&gt;=0,LEN(L7)&lt;=12,ISNUMBER(M7),M7=INT(M7),M7&gt;=0,LEN(M7)&lt;=12,ISNUMBER(N7),N7=INT(N7),N7&gt;=0,LEN(N7)&lt;=12),"OK","NG"),"NG"))),"NG")</f>
        <v>OK</v>
      </c>
      <c r="W7" s="200" t="s">
        <v>34</v>
      </c>
      <c r="X7" s="200" t="s">
        <v>34</v>
      </c>
      <c r="Y7" s="200" t="str">
        <f t="shared" ref="Y7:Y14" si="3">IF($I7="","NG","OK")</f>
        <v>OK</v>
      </c>
      <c r="Z7" s="200" t="str">
        <f>IF($Q$5=リスト!$J$3,IF(COUNTA($J7:$L7)&lt;3,"NG","OK"),IF($Q$5=リスト!$J$4,IF(COUNTA($J7:$M7)&lt;4,"NG","OK"),IF($Q$5=リスト!$J$5,IF(COUNTA($J7:$N7)&lt;5,"NG","OK"),"NG")))</f>
        <v>OK</v>
      </c>
      <c r="AA7" s="200" t="s">
        <v>34</v>
      </c>
    </row>
    <row r="8" spans="1:27" ht="46.5" customHeight="1" x14ac:dyDescent="0.35">
      <c r="B8" s="28" t="s">
        <v>213</v>
      </c>
      <c r="C8" s="29"/>
      <c r="D8" s="29"/>
      <c r="E8" s="30">
        <f t="shared" ref="E8:N8" si="4">E11+E13</f>
        <v>285000000</v>
      </c>
      <c r="F8" s="31">
        <f t="shared" si="4"/>
        <v>292500000</v>
      </c>
      <c r="G8" s="31">
        <f t="shared" si="4"/>
        <v>300000000</v>
      </c>
      <c r="H8" s="31">
        <f t="shared" si="4"/>
        <v>300000000</v>
      </c>
      <c r="I8" s="31">
        <f t="shared" si="4"/>
        <v>300000000</v>
      </c>
      <c r="J8" s="31">
        <f t="shared" si="4"/>
        <v>304320000</v>
      </c>
      <c r="K8" s="31">
        <f t="shared" si="4"/>
        <v>307776000</v>
      </c>
      <c r="L8" s="31">
        <f t="shared" si="4"/>
        <v>312960000</v>
      </c>
      <c r="M8" s="31">
        <f t="shared" si="4"/>
        <v>0</v>
      </c>
      <c r="N8" s="31">
        <f t="shared" si="4"/>
        <v>0</v>
      </c>
      <c r="P8" s="204" t="s">
        <v>163</v>
      </c>
      <c r="Q8" s="205" t="str">
        <f>IF(COUNTIF(S3:AA60,"NG")+COUNTIF(Q11:Q13,"NG")&gt;0,"NG","OK")</f>
        <v>OK</v>
      </c>
      <c r="S8" s="200" t="str">
        <f>IF($Q$3=リスト!$B$3,IFERROR(IF(AND(ISNUMBER(E8),E8=INT(E8),E8&gt;=0,LEN(E8)&lt;=12,ISNUMBER(F8),F8=INT(F8),F8&gt;=0,LEN(F8)&lt;=12,ISNUMBER(G8),G8=INT(G8),G8&gt;=0,LEN(G8)&lt;=12),"OK","NG"),"NG"),IF($Q$3=リスト!$B$4,IFERROR(IF(AND(ISNUMBER(F8),F8=INT(F8),F8&gt;=0,LEN(F8)&lt;=12,ISNUMBER(G8),G8=INT(G8),G8&gt;=0,LEN(G8)&lt;=12),"OK","NG"),"NG"),IF($Q$3=リスト!$B$5,IFERROR(IF(AND(ISNUMBER(G8),G8=INT(G8),G8&gt;=0,LEN(G8)&lt;=12),"OK","NG"),"NG"),"-")))</f>
        <v>OK</v>
      </c>
      <c r="T8" s="200" t="str">
        <f t="shared" ref="T8" si="5">IFERROR(IF(AND(ISNUMBER(H8),H8=INT(H8),H8&gt;=0,LEN(H8)&lt;=12),"OK","NG"),"NG")</f>
        <v>OK</v>
      </c>
      <c r="U8" s="200" t="str">
        <f t="shared" si="2"/>
        <v>OK</v>
      </c>
      <c r="V8" s="200" t="str">
        <f>IFERROR(IF($Q$5=リスト!$J$3,IF(AND(ISNUMBER(J8),J8=INT(J8),J8&gt;=0,LEN(J8)&lt;=12,ISNUMBER(K8),K8=INT(K8),K8&gt;=0,LEN(K8)&lt;=12,ISNUMBER(L8),L8=INT(L8),L8&gt;=0,LEN(L8)&lt;=12),"OK","NG"),IF($Q$5=リスト!$J$4,IF(AND(ISNUMBER(J8),J8=INT(J8),J8&gt;=0,LEN(J8)&lt;=12,ISNUMBER(K8),K8=INT(K8),K8&gt;=0,LEN(K8)&lt;=12,ISNUMBER(L8),L8=INT(L8),L8&gt;=0,LEN(L8)&lt;=12,ISNUMBER(M8),M8=INT(M8),M8&gt;=0,LEN(M8)&lt;=12),"OK","NG"),IF($Q$5=リスト!$J$5,IF(AND(ISNUMBER(J8),J8=INT(J8),J8&gt;=0,LEN(J8)&lt;=12,ISNUMBER(K8),K8=INT(K8),K8&gt;=0,LEN(K8)&lt;=12,ISNUMBER(L8),L8=INT(L8),L8&gt;=0,LEN(L8)&lt;=12,ISNUMBER(M8),M8=INT(M8),M8&gt;=0,LEN(M8)&lt;=12,ISNUMBER(N8),N8=INT(N8),N8&gt;=0,LEN(N8)&lt;=12),"OK","NG"),"NG"))),"NG")</f>
        <v>OK</v>
      </c>
      <c r="W8" s="200" t="s">
        <v>34</v>
      </c>
      <c r="X8" s="200" t="s">
        <v>34</v>
      </c>
      <c r="Y8" s="200" t="s">
        <v>34</v>
      </c>
      <c r="Z8" s="200" t="s">
        <v>34</v>
      </c>
      <c r="AA8" s="200" t="s">
        <v>34</v>
      </c>
    </row>
    <row r="9" spans="1:27" ht="46.5" customHeight="1" x14ac:dyDescent="0.35">
      <c r="B9" s="28"/>
      <c r="C9" s="32" t="s">
        <v>1686</v>
      </c>
      <c r="D9" s="32"/>
      <c r="E9" s="39">
        <v>0</v>
      </c>
      <c r="F9" s="34">
        <v>0</v>
      </c>
      <c r="G9" s="35">
        <v>0</v>
      </c>
      <c r="H9" s="141">
        <v>0</v>
      </c>
      <c r="I9" s="149">
        <v>0</v>
      </c>
      <c r="J9" s="149">
        <v>0</v>
      </c>
      <c r="K9" s="149">
        <v>0</v>
      </c>
      <c r="L9" s="149">
        <v>0</v>
      </c>
      <c r="M9" s="149"/>
      <c r="N9" s="150"/>
      <c r="P9" s="405" t="str">
        <f>IF($Q$8="NG","※「はじめに」シートの3.②.❻,❼をご確認の上、入力内容に誤りがないかをご確認ください。","")</f>
        <v/>
      </c>
      <c r="Q9" s="405"/>
      <c r="S9" s="200" t="str">
        <f>IF($Q$3=リスト!$B$3,IFERROR(IF(AND(ISNUMBER(E9),E9=INT(E9),E9&gt;=0,LEN(E9)&lt;=12,ISNUMBER(F9),F9=INT(F9),F9&gt;=0,LEN(F9)&lt;=12,ISNUMBER(G9),G9=INT(G9),G9&gt;=0,LEN(G9)&lt;=12),"OK","NG"),"NG"),IF($Q$3=リスト!$B$4,IFERROR(IF(AND(ISNUMBER(F9),F9=INT(F9),F9&gt;=0,LEN(F9)&lt;=12,ISNUMBER(G9),G9=INT(G9),G9&gt;=0,LEN(G9)&lt;=12),"OK","NG"),"NG"),IF($Q$3=リスト!$B$5,IFERROR(IF(AND(ISNUMBER(G9),G9=INT(G9),G9&gt;=0,LEN(G9)&lt;=12),"OK","NG"),"NG"),"-")))</f>
        <v>OK</v>
      </c>
      <c r="T9" s="200" t="str">
        <f t="shared" ref="T9:T10" si="6">IFERROR(IF(AND(ISNUMBER(H9),H9=INT(H9),H9&gt;=0,LEN(H9)&lt;=12),"OK","NG"),"NG")</f>
        <v>OK</v>
      </c>
      <c r="U9" s="200" t="str">
        <f t="shared" si="2"/>
        <v>OK</v>
      </c>
      <c r="V9" s="200" t="str">
        <f>IFERROR(IF($Q$5=リスト!$J$3,IF(AND(ISNUMBER(J9),J9=INT(J9),J9&gt;=0,LEN(J9)&lt;=12,ISNUMBER(K9),K9=INT(K9),K9&gt;=0,LEN(K9)&lt;=12,ISNUMBER(L9),L9=INT(L9),L9&gt;=0,LEN(L9)&lt;=12),"OK","NG"),IF($Q$5=リスト!$J$4,IF(AND(ISNUMBER(J9),J9=INT(J9),J9&gt;=0,LEN(J9)&lt;=12,ISNUMBER(K9),K9=INT(K9),K9&gt;=0,LEN(K9)&lt;=12,ISNUMBER(L9),L9=INT(L9),L9&gt;=0,LEN(L9)&lt;=12,ISNUMBER(M9),M9=INT(M9),M9&gt;=0,LEN(M9)&lt;=12),"OK","NG"),IF($Q$5=リスト!$J$5,IF(AND(ISNUMBER(J9),J9=INT(J9),J9&gt;=0,LEN(J9)&lt;=12,ISNUMBER(K9),K9=INT(K9),K9&gt;=0,LEN(K9)&lt;=12,ISNUMBER(L9),L9=INT(L9),L9&gt;=0,LEN(L9)&lt;=12,ISNUMBER(M9),M9=INT(M9),M9&gt;=0,LEN(M9)&lt;=12,ISNUMBER(N9),N9=INT(N9),N9&gt;=0,LEN(N9)&lt;=12),"OK","NG"),"NG"))),"NG")</f>
        <v>OK</v>
      </c>
      <c r="W9" s="200" t="str">
        <f>IF($Q$3=リスト!$B$3,IF(OR($E9="",$F9="",$G9=""),"NG","OK"),IF($Q$3=リスト!$B$4,IF(OR($F9="",$G9=""),"NG","OK"),IF($Q$3=リスト!$B$5,IF($G9="","NG","OK"),"-")))</f>
        <v>OK</v>
      </c>
      <c r="X9" s="200" t="str">
        <f>IF(H9="","NG","OK")</f>
        <v>OK</v>
      </c>
      <c r="Y9" s="200" t="str">
        <f>IF(I9="","NG","OK")</f>
        <v>OK</v>
      </c>
      <c r="Z9" s="200" t="str">
        <f>IF($Q$5=リスト!$J$3,IF(COUNTA($J9:$L9)&lt;3,"NG","OK"),IF($Q$5=リスト!$J$4,IF(COUNTA($J9:$M9)&lt;4,"NG","OK"),IF($Q$5=リスト!$J$5,IF(COUNTA($J9:$N9)&lt;5,"NG","OK"),"NG")))</f>
        <v>OK</v>
      </c>
      <c r="AA9" s="200" t="s">
        <v>34</v>
      </c>
    </row>
    <row r="10" spans="1:27" ht="46.5" customHeight="1" x14ac:dyDescent="0.35">
      <c r="B10" s="28"/>
      <c r="C10" s="32" t="s">
        <v>214</v>
      </c>
      <c r="D10" s="32"/>
      <c r="E10" s="40">
        <f t="shared" ref="E10:N10" si="7">E12+E14</f>
        <v>0</v>
      </c>
      <c r="F10" s="41">
        <f t="shared" si="7"/>
        <v>0</v>
      </c>
      <c r="G10" s="41">
        <f t="shared" si="7"/>
        <v>0</v>
      </c>
      <c r="H10" s="41">
        <f t="shared" si="7"/>
        <v>0</v>
      </c>
      <c r="I10" s="41">
        <f t="shared" si="7"/>
        <v>0</v>
      </c>
      <c r="J10" s="41">
        <f t="shared" si="7"/>
        <v>0</v>
      </c>
      <c r="K10" s="41">
        <f t="shared" si="7"/>
        <v>0</v>
      </c>
      <c r="L10" s="41">
        <f t="shared" si="7"/>
        <v>0</v>
      </c>
      <c r="M10" s="41">
        <f t="shared" si="7"/>
        <v>0</v>
      </c>
      <c r="N10" s="41">
        <f t="shared" si="7"/>
        <v>0</v>
      </c>
      <c r="S10" s="200" t="str">
        <f>IF($Q$3=リスト!$B$3,IFERROR(IF(AND(ISNUMBER(E10),E10=INT(E10),E10&gt;=0,LEN(E10)&lt;=12,ISNUMBER(F10),F10=INT(F10),F10&gt;=0,LEN(F10)&lt;=12,ISNUMBER(G10),G10=INT(G10),G10&gt;=0,LEN(G10)&lt;=12),"OK","NG"),"NG"),IF($Q$3=リスト!$B$4,IFERROR(IF(AND(ISNUMBER(F10),F10=INT(F10),F10&gt;=0,LEN(F10)&lt;=12,ISNUMBER(G10),G10=INT(G10),G10&gt;=0,LEN(G10)&lt;=12),"OK","NG"),"NG"),IF($Q$3=リスト!$B$5,IFERROR(IF(AND(ISNUMBER(G10),G10=INT(G10),G10&gt;=0,LEN(G10)&lt;=12),"OK","NG"),"NG"),"-")))</f>
        <v>OK</v>
      </c>
      <c r="T10" s="200" t="str">
        <f t="shared" si="6"/>
        <v>OK</v>
      </c>
      <c r="U10" s="200" t="str">
        <f t="shared" si="2"/>
        <v>OK</v>
      </c>
      <c r="V10" s="200" t="str">
        <f>IFERROR(IF($Q$5=リスト!$J$3,IF(AND(ISNUMBER(J10),J10=INT(J10),J10&gt;=0,LEN(J10)&lt;=12,ISNUMBER(K10),K10=INT(K10),K10&gt;=0,LEN(K10)&lt;=12,ISNUMBER(L10),L10=INT(L10),L10&gt;=0,LEN(L10)&lt;=12),"OK","NG"),IF($Q$5=リスト!$J$4,IF(AND(ISNUMBER(J10),J10=INT(J10),J10&gt;=0,LEN(J10)&lt;=12,ISNUMBER(K10),K10=INT(K10),K10&gt;=0,LEN(K10)&lt;=12,ISNUMBER(L10),L10=INT(L10),L10&gt;=0,LEN(L10)&lt;=12,ISNUMBER(M10),M10=INT(M10),M10&gt;=0,LEN(M10)&lt;=12),"OK","NG"),IF($Q$5=リスト!$J$5,IF(AND(ISNUMBER(J10),J10=INT(J10),J10&gt;=0,LEN(J10)&lt;=12,ISNUMBER(K10),K10=INT(K10),K10&gt;=0,LEN(K10)&lt;=12,ISNUMBER(L10),L10=INT(L10),L10&gt;=0,LEN(L10)&lt;=12,ISNUMBER(M10),M10=INT(M10),M10&gt;=0,LEN(M10)&lt;=12,ISNUMBER(N10),N10=INT(N10),N10&gt;=0,LEN(N10)&lt;=12),"OK","NG"),"NG"))),"NG")</f>
        <v>OK</v>
      </c>
      <c r="W10" s="200" t="s">
        <v>34</v>
      </c>
      <c r="X10" s="200" t="s">
        <v>34</v>
      </c>
      <c r="Y10" s="200" t="s">
        <v>34</v>
      </c>
      <c r="Z10" s="200" t="s">
        <v>34</v>
      </c>
      <c r="AA10" s="200" t="s">
        <v>34</v>
      </c>
    </row>
    <row r="11" spans="1:27" ht="46.5" customHeight="1" x14ac:dyDescent="0.35">
      <c r="B11" s="28"/>
      <c r="C11" s="32" t="s">
        <v>215</v>
      </c>
      <c r="D11" s="32"/>
      <c r="E11" s="42">
        <v>285000000</v>
      </c>
      <c r="F11" s="43">
        <v>292500000</v>
      </c>
      <c r="G11" s="44">
        <v>300000000</v>
      </c>
      <c r="H11" s="44">
        <v>300000000</v>
      </c>
      <c r="I11" s="151">
        <v>300000000</v>
      </c>
      <c r="J11" s="143">
        <v>300000000</v>
      </c>
      <c r="K11" s="152">
        <v>300000000</v>
      </c>
      <c r="L11" s="143">
        <v>300000000</v>
      </c>
      <c r="M11" s="152"/>
      <c r="N11" s="144"/>
      <c r="P11" s="206" t="s">
        <v>216</v>
      </c>
      <c r="Q11" s="207" t="str">
        <f>IF(Q5="","",IF(CHOOSE(MATCH(Q5,{"3年間","4年間","5年間"},0),L54,M54,N54)&gt;=3.5,"OK","NG"))</f>
        <v>OK</v>
      </c>
      <c r="S11" s="200" t="str">
        <f>IF($Q$3=リスト!$B$3,IFERROR(IF(AND(ISNUMBER(E11),E11=INT(E11),E11&gt;=0,LEN(E11)&lt;=12,ISNUMBER(F11),F11=INT(F11),F11&gt;=0,LEN(F11)&lt;=12,ISNUMBER(G11),G11=INT(G11),G11&gt;=0,LEN(G11)&lt;=12),"OK","NG"),"NG"),IF($Q$3=リスト!$B$4,IFERROR(IF(AND(ISNUMBER(F11),F11=INT(F11),F11&gt;=0,LEN(F11)&lt;=12,ISNUMBER(G11),G11=INT(G11),G11&gt;=0,LEN(G11)&lt;=12),"OK","NG"),"NG"),IF($Q$3=リスト!$B$5,IFERROR(IF(AND(ISNUMBER(G11),G11=INT(G11),G11&gt;=0,LEN(G11)&lt;=12),"OK","NG"),"NG"),"-")))</f>
        <v>OK</v>
      </c>
      <c r="T11" s="200" t="str">
        <f t="shared" ref="T11:T12" si="8">IFERROR(IF(AND(ISNUMBER(H11),H11=INT(H11),H11&gt;=0,LEN(H11)&lt;=12),"OK","NG"),"NG")</f>
        <v>OK</v>
      </c>
      <c r="U11" s="200" t="str">
        <f t="shared" si="2"/>
        <v>OK</v>
      </c>
      <c r="V11" s="200" t="str">
        <f>IFERROR(IF($Q$5=リスト!$J$3,IF(AND(ISNUMBER(J11),J11=INT(J11),J11&gt;=0,LEN(J11)&lt;=12,ISNUMBER(K11),K11=INT(K11),K11&gt;=0,LEN(K11)&lt;=12,ISNUMBER(L11),L11=INT(L11),L11&gt;=0,LEN(L11)&lt;=12),"OK","NG"),IF($Q$5=リスト!$J$4,IF(AND(ISNUMBER(J11),J11=INT(J11),J11&gt;=0,LEN(J11)&lt;=12,ISNUMBER(K11),K11=INT(K11),K11&gt;=0,LEN(K11)&lt;=12,ISNUMBER(L11),L11=INT(L11),L11&gt;=0,LEN(L11)&lt;=12,ISNUMBER(M11),M11=INT(M11),M11&gt;=0,LEN(M11)&lt;=12),"OK","NG"),IF($Q$5=リスト!$J$5,IF(AND(ISNUMBER(J11),J11=INT(J11),J11&gt;=0,LEN(J11)&lt;=12,ISNUMBER(K11),K11=INT(K11),K11&gt;=0,LEN(K11)&lt;=12,ISNUMBER(L11),L11=INT(L11),L11&gt;=0,LEN(L11)&lt;=12,ISNUMBER(M11),M11=INT(M11),M11&gt;=0,LEN(M11)&lt;=12,ISNUMBER(N11),N11=INT(N11),N11&gt;=0,LEN(N11)&lt;=12),"OK","NG"),"NG"))),"NG")</f>
        <v>OK</v>
      </c>
      <c r="W11" s="200" t="str">
        <f>IF($Q$3=リスト!$B$3,IF(OR($E11="",$F11="",$G11=""),"NG","OK"),IF($Q$3=リスト!$B$4,IF(OR($F11="",$G11=""),"NG","OK"),IF($Q$3=リスト!$B$5,IF($G11="","NG","OK"),"-")))</f>
        <v>OK</v>
      </c>
      <c r="X11" s="200" t="str">
        <f>IF(H11="","NG","OK")</f>
        <v>OK</v>
      </c>
      <c r="Y11" s="200" t="str">
        <f>IF(I11="","NG","OK")</f>
        <v>OK</v>
      </c>
      <c r="Z11" s="200" t="str">
        <f>IF($Q$5=リスト!$J$3,IF(COUNTA($J11:$L11)&lt;3,"NG","OK"),IF($Q$5=リスト!$J$4,IF(COUNTA($J11:$M11)&lt;4,"NG","OK"),IF($Q$5=リスト!$J$5,IF(COUNTA($J11:$N11)&lt;5,"NG","OK"),"NG")))</f>
        <v>OK</v>
      </c>
      <c r="AA11" s="200" t="s">
        <v>34</v>
      </c>
    </row>
    <row r="12" spans="1:27" ht="46.5" customHeight="1" x14ac:dyDescent="0.35">
      <c r="B12" s="28"/>
      <c r="C12" s="32"/>
      <c r="D12" s="32" t="s">
        <v>217</v>
      </c>
      <c r="E12" s="45">
        <v>0</v>
      </c>
      <c r="F12" s="46">
        <v>0</v>
      </c>
      <c r="G12" s="47">
        <v>0</v>
      </c>
      <c r="H12" s="47">
        <v>0</v>
      </c>
      <c r="I12" s="153">
        <v>0</v>
      </c>
      <c r="J12" s="154">
        <v>0</v>
      </c>
      <c r="K12" s="110">
        <v>0</v>
      </c>
      <c r="L12" s="154">
        <v>0</v>
      </c>
      <c r="M12" s="110"/>
      <c r="N12" s="155"/>
      <c r="P12" s="206" t="s">
        <v>218</v>
      </c>
      <c r="Q12" s="208" t="str">
        <f>IF(Q5="","",IF(CHOOSE(MATCH(Q5,{"3年間","4年間","5年間"},0),L44,M44,N44)&gt;=4,"OK","NG"))</f>
        <v>OK</v>
      </c>
      <c r="S12" s="200" t="str">
        <f>IF($Q$3=リスト!$B$3,IFERROR(IF(AND(ISNUMBER(E12),E12=INT(E12),E12&gt;=0,LEN(E12)&lt;=12,ISNUMBER(F12),F12=INT(F12),F12&gt;=0,LEN(F12)&lt;=12,ISNUMBER(G12),G12=INT(G12),G12&gt;=0,LEN(G12)&lt;=12),"OK","NG"),"NG"),IF($Q$3=リスト!$B$4,IFERROR(IF(AND(ISNUMBER(F12),F12=INT(F12),F12&gt;=0,LEN(F12)&lt;=12,ISNUMBER(G12),G12=INT(G12),G12&gt;=0,LEN(G12)&lt;=12),"OK","NG"),"NG"),IF($Q$3=リスト!$B$5,IFERROR(IF(AND(ISNUMBER(G12),G12=INT(G12),G12&gt;=0,LEN(G12)&lt;=12),"OK","NG"),"NG"),"-")))</f>
        <v>OK</v>
      </c>
      <c r="T12" s="200" t="str">
        <f t="shared" si="8"/>
        <v>OK</v>
      </c>
      <c r="U12" s="200" t="str">
        <f t="shared" si="2"/>
        <v>OK</v>
      </c>
      <c r="V12" s="200" t="str">
        <f>IFERROR(IF($Q$5=リスト!$J$3,IF(AND(ISNUMBER(J12),J12=INT(J12),J12&gt;=0,LEN(J12)&lt;=12,ISNUMBER(K12),K12=INT(K12),K12&gt;=0,LEN(K12)&lt;=12,ISNUMBER(L12),L12=INT(L12),L12&gt;=0,LEN(L12)&lt;=12),"OK","NG"),IF($Q$5=リスト!$J$4,IF(AND(ISNUMBER(J12),J12=INT(J12),J12&gt;=0,LEN(J12)&lt;=12,ISNUMBER(K12),K12=INT(K12),K12&gt;=0,LEN(K12)&lt;=12,ISNUMBER(L12),L12=INT(L12),L12&gt;=0,LEN(L12)&lt;=12,ISNUMBER(M12),M12=INT(M12),M12&gt;=0,LEN(M12)&lt;=12),"OK","NG"),IF($Q$5=リスト!$J$5,IF(AND(ISNUMBER(J12),J12=INT(J12),J12&gt;=0,LEN(J12)&lt;=12,ISNUMBER(K12),K12=INT(K12),K12&gt;=0,LEN(K12)&lt;=12,ISNUMBER(L12),L12=INT(L12),L12&gt;=0,LEN(L12)&lt;=12,ISNUMBER(M12),M12=INT(M12),M12&gt;=0,LEN(M12)&lt;=12,ISNUMBER(N12),N12=INT(N12),N12&gt;=0,LEN(N12)&lt;=12),"OK","NG"),"NG"))),"NG")</f>
        <v>OK</v>
      </c>
      <c r="W12" s="200" t="str">
        <f>IF($Q$3=リスト!$B$3,IF(OR($E12="",$F12="",$G12=""),"NG","OK"),IF($Q$3=リスト!$B$4,IF(OR($F12="",$G12=""),"NG","OK"),IF($Q$3=リスト!$B$5,IF($G12="","NG","OK"),"-")))</f>
        <v>OK</v>
      </c>
      <c r="X12" s="200" t="str">
        <f>IF(H12="","NG","OK")</f>
        <v>OK</v>
      </c>
      <c r="Y12" s="200" t="str">
        <f>IF(I12="","NG","OK")</f>
        <v>OK</v>
      </c>
      <c r="Z12" s="200" t="str">
        <f>IF($Q$5=リスト!$J$3,IF(COUNTA($J12:$L12)&lt;3,"NG","OK"),IF($Q$5=リスト!$J$4,IF(COUNTA($J12:$M12)&lt;4,"NG","OK"),IF($Q$5=リスト!$J$5,IF(COUNTA($J12:$N12)&lt;5,"NG","OK"),"NG")))</f>
        <v>OK</v>
      </c>
      <c r="AA12" s="200" t="s">
        <v>34</v>
      </c>
    </row>
    <row r="13" spans="1:27" ht="46.5" customHeight="1" x14ac:dyDescent="0.35">
      <c r="B13" s="28"/>
      <c r="C13" s="32" t="s">
        <v>219</v>
      </c>
      <c r="D13" s="32"/>
      <c r="E13" s="36">
        <v>0</v>
      </c>
      <c r="F13" s="37">
        <v>0</v>
      </c>
      <c r="G13" s="38">
        <v>0</v>
      </c>
      <c r="H13" s="38">
        <v>0</v>
      </c>
      <c r="I13" s="156">
        <v>0</v>
      </c>
      <c r="J13" s="157">
        <v>4320000</v>
      </c>
      <c r="K13" s="157">
        <v>7776000</v>
      </c>
      <c r="L13" s="157">
        <v>12960000</v>
      </c>
      <c r="M13" s="157"/>
      <c r="N13" s="158"/>
      <c r="P13" s="209" t="s">
        <v>220</v>
      </c>
      <c r="Q13" s="207" t="str">
        <f>IF(OR(Q5="",Q6=""),"",IF(Q6=リスト!I4,"-",IF(CHOOSE(MATCH(Q5,{"3年間","4年間","5年間"},0),L54,M54,N54)&gt;=6,"OK","NG")))</f>
        <v>-</v>
      </c>
      <c r="S13" s="200" t="s">
        <v>34</v>
      </c>
      <c r="T13" s="200" t="s">
        <v>34</v>
      </c>
      <c r="U13" s="200" t="str">
        <f t="shared" si="2"/>
        <v>OK</v>
      </c>
      <c r="V13" s="200" t="str">
        <f>IFERROR(IF($Q$5=リスト!$J$3,IF(AND(ISNUMBER(J13),J13=INT(J13),J13&gt;=0,LEN(J13)&lt;=12,ISNUMBER(K13),K13=INT(K13),K13&gt;=0,LEN(K13)&lt;=12,ISNUMBER(L13),L13=INT(L13),L13&gt;=0,LEN(L13)&lt;=12),"OK","NG"),IF($Q$5=リスト!$J$4,IF(AND(ISNUMBER(J13),J13=INT(J13),J13&gt;=0,LEN(J13)&lt;=12,ISNUMBER(K13),K13=INT(K13),K13&gt;=0,LEN(K13)&lt;=12,ISNUMBER(L13),L13=INT(L13),L13&gt;=0,LEN(L13)&lt;=12,ISNUMBER(M13),M13=INT(M13),M13&gt;=0,LEN(M13)&lt;=12),"OK","NG"),IF($Q$5=リスト!$J$5,IF(AND(ISNUMBER(J13),J13=INT(J13),J13&gt;=0,LEN(J13)&lt;=12,ISNUMBER(K13),K13=INT(K13),K13&gt;=0,LEN(K13)&lt;=12,ISNUMBER(L13),L13=INT(L13),L13&gt;=0,LEN(L13)&lt;=12,ISNUMBER(M13),M13=INT(M13),M13&gt;=0,LEN(M13)&lt;=12,ISNUMBER(N13),N13=INT(N13),N13&gt;=0,LEN(N13)&lt;=12),"OK","NG"),"NG"))),"NG")</f>
        <v>OK</v>
      </c>
      <c r="W13" s="200" t="s">
        <v>34</v>
      </c>
      <c r="X13" s="200" t="s">
        <v>34</v>
      </c>
      <c r="Y13" s="200" t="str">
        <f t="shared" si="3"/>
        <v>OK</v>
      </c>
      <c r="Z13" s="200" t="str">
        <f>IF($Q$5=リスト!$J$3,IF(COUNTA($J13:$L13)&lt;3,"NG","OK"),IF($Q$5=リスト!$J$4,IF(COUNTA($J13:$M13)&lt;4,"NG","OK"),IF($Q$5=リスト!$J$5,IF(COUNTA($J13:$N13)&lt;5,"NG","OK"),"NG")))</f>
        <v>OK</v>
      </c>
      <c r="AA13" s="200" t="s">
        <v>34</v>
      </c>
    </row>
    <row r="14" spans="1:27" ht="46.5" customHeight="1" x14ac:dyDescent="0.35">
      <c r="B14" s="28"/>
      <c r="C14" s="32"/>
      <c r="D14" s="32" t="s">
        <v>221</v>
      </c>
      <c r="E14" s="48">
        <v>0</v>
      </c>
      <c r="F14" s="49">
        <v>0</v>
      </c>
      <c r="G14" s="50">
        <v>0</v>
      </c>
      <c r="H14" s="38">
        <v>0</v>
      </c>
      <c r="I14" s="146">
        <v>0</v>
      </c>
      <c r="J14" s="147">
        <v>0</v>
      </c>
      <c r="K14" s="147">
        <v>0</v>
      </c>
      <c r="L14" s="147">
        <v>0</v>
      </c>
      <c r="M14" s="147"/>
      <c r="N14" s="148"/>
      <c r="S14" s="200" t="s">
        <v>34</v>
      </c>
      <c r="T14" s="200" t="s">
        <v>34</v>
      </c>
      <c r="U14" s="200" t="str">
        <f t="shared" si="2"/>
        <v>OK</v>
      </c>
      <c r="V14" s="200" t="str">
        <f>IFERROR(IF($Q$5=リスト!$J$3,IF(AND(ISNUMBER(J14),J14=INT(J14),J14&gt;=0,LEN(J14)&lt;=12,ISNUMBER(K14),K14=INT(K14),K14&gt;=0,LEN(K14)&lt;=12,ISNUMBER(L14),L14=INT(L14),L14&gt;=0,LEN(L14)&lt;=12),"OK","NG"),IF($Q$5=リスト!$J$4,IF(AND(ISNUMBER(J14),J14=INT(J14),J14&gt;=0,LEN(J14)&lt;=12,ISNUMBER(K14),K14=INT(K14),K14&gt;=0,LEN(K14)&lt;=12,ISNUMBER(L14),L14=INT(L14),L14&gt;=0,LEN(L14)&lt;=12,ISNUMBER(M14),M14=INT(M14),M14&gt;=0,LEN(M14)&lt;=12),"OK","NG"),IF($Q$5=リスト!$J$5,IF(AND(ISNUMBER(J14),J14=INT(J14),J14&gt;=0,LEN(J14)&lt;=12,ISNUMBER(K14),K14=INT(K14),K14&gt;=0,LEN(K14)&lt;=12,ISNUMBER(L14),L14=INT(L14),L14&gt;=0,LEN(L14)&lt;=12,ISNUMBER(M14),M14=INT(M14),M14&gt;=0,LEN(M14)&lt;=12,ISNUMBER(N14),N14=INT(N14),N14&gt;=0,LEN(N14)&lt;=12),"OK","NG"),"NG"))),"NG")</f>
        <v>OK</v>
      </c>
      <c r="W14" s="200" t="s">
        <v>34</v>
      </c>
      <c r="X14" s="200" t="s">
        <v>34</v>
      </c>
      <c r="Y14" s="200" t="str">
        <f t="shared" si="3"/>
        <v>OK</v>
      </c>
      <c r="Z14" s="200" t="str">
        <f>IF($Q$5=リスト!$J$3,IF(COUNTA($J14:$L14)&lt;3,"NG","OK"),IF($Q$5=リスト!$J$4,IF(COUNTA($J14:$M14)&lt;4,"NG","OK"),IF($Q$5=リスト!$J$5,IF(COUNTA($J14:$N14)&lt;5,"NG","OK"),"NG")))</f>
        <v>OK</v>
      </c>
      <c r="AA14" s="200" t="s">
        <v>34</v>
      </c>
    </row>
    <row r="15" spans="1:27" ht="46.5" customHeight="1" x14ac:dyDescent="0.35">
      <c r="B15" s="28" t="s">
        <v>1687</v>
      </c>
      <c r="C15" s="29"/>
      <c r="D15" s="29"/>
      <c r="E15" s="51">
        <f t="shared" ref="E15:N15" si="9">E5-E8</f>
        <v>95000000</v>
      </c>
      <c r="F15" s="52">
        <f t="shared" si="9"/>
        <v>97500000</v>
      </c>
      <c r="G15" s="52">
        <f t="shared" si="9"/>
        <v>100000000</v>
      </c>
      <c r="H15" s="52">
        <f t="shared" si="9"/>
        <v>100000000</v>
      </c>
      <c r="I15" s="66">
        <f t="shared" si="9"/>
        <v>100000000</v>
      </c>
      <c r="J15" s="66">
        <f t="shared" si="9"/>
        <v>110080000</v>
      </c>
      <c r="K15" s="66">
        <f t="shared" si="9"/>
        <v>118144000</v>
      </c>
      <c r="L15" s="66">
        <f t="shared" si="9"/>
        <v>130240000</v>
      </c>
      <c r="M15" s="66">
        <f t="shared" si="9"/>
        <v>0</v>
      </c>
      <c r="N15" s="66">
        <f t="shared" si="9"/>
        <v>0</v>
      </c>
      <c r="P15" s="210" t="s">
        <v>1688</v>
      </c>
      <c r="Q15" s="211">
        <f>IF($Q$5="","",IF($Q$5=リスト!$J$3,L44,IF($Q$5=リスト!$J$4,M44,IF($Q$5=リスト!$J$5,N44,""))))</f>
        <v>9.6</v>
      </c>
      <c r="S15" s="200" t="str">
        <f>IF($Q$3=リスト!$B$3,IFERROR(IF(AND(ISNUMBER(E15),E15=INT(E15),LEN(ABS(E15))&lt;=12,ISNUMBER(F15),F15=INT(F15),LEN(ABS(F15))&lt;=12,ISNUMBER(G15),G15=INT(G15),LEN(ABS(G15))&lt;=12),"OK","NG"),"NG"),IF($Q$3=リスト!$B$4,IFERROR(IF(AND(ISNUMBER(F15),F15=INT(F15),LEN(ABS(F15))&lt;=12,ISNUMBER(G15),G15=INT(G15),LEN(ABS(G15))&lt;=12),"OK","NG"),"NG"),IF($Q$3=リスト!$B$5,IFERROR(IF(AND(ISNUMBER(G15),G15=INT(G15),LEN(ABS(G15))&lt;=12),"OK","NG"),"NG"),"-")))</f>
        <v>OK</v>
      </c>
      <c r="T15" s="200" t="str">
        <f t="shared" ref="T15:U15" si="10">IFERROR(IF(AND(ISNUMBER(H15),H15=INT(H15),LEN(ABS(H15))&lt;=12),"OK","NG"),"NG")</f>
        <v>OK</v>
      </c>
      <c r="U15" s="200" t="str">
        <f t="shared" si="10"/>
        <v>OK</v>
      </c>
      <c r="V15" s="200" t="str">
        <f>IFERROR(IF($Q$5=リスト!$J$3,IF(AND(ISNUMBER(J15),J15=INT(J15),LEN(ABS(J15))&lt;=12,ISNUMBER(K15),K15=INT(K15),LEN(ABS(K15))&lt;=12,ISNUMBER(L15),L15=INT(L15),LEN(ABS(L15))&lt;=12),"OK","NG"),IF($Q$5=リスト!$J$4,IF(AND(ISNUMBER(J15),J15=INT(J15),LEN(ABS(J15))&lt;=12,ISNUMBER(K15),K15=INT(K15),LEN(ABS(K15))&lt;=12,ISNUMBER(L15),L15=INT(L15),LEN(ABS(L15))&lt;=12,ISNUMBER(M15),M15=INT(M15),LEN(ABS(M15))&lt;=12),"OK","NG"),IF($Q$5=リスト!$J$5,IF(AND(ISNUMBER(J15),J15=INT(J15),LEN(ABS(J15))&lt;=12,ISNUMBER(K15),K15=INT(K15),LEN(ABS(K15))&lt;=12,ISNUMBER(L15),L15=INT(L15),LEN(ABS(L15))&lt;=12,ISNUMBER(M15),M15=INT(M15),LEN(ABS(M15))&lt;=12,ISNUMBER(N15),N15=INT(N15),LEN(ABS(N15))&lt;=12),"OK","NG"),"NG"))),"NG")</f>
        <v>OK</v>
      </c>
      <c r="W15" s="200" t="s">
        <v>34</v>
      </c>
      <c r="X15" s="200" t="s">
        <v>34</v>
      </c>
      <c r="Y15" s="200" t="s">
        <v>34</v>
      </c>
      <c r="Z15" s="200" t="s">
        <v>34</v>
      </c>
      <c r="AA15" s="200" t="s">
        <v>34</v>
      </c>
    </row>
    <row r="16" spans="1:27" ht="46.5" customHeight="1" x14ac:dyDescent="0.35">
      <c r="B16" s="28"/>
      <c r="C16" s="32" t="s">
        <v>222</v>
      </c>
      <c r="D16" s="29"/>
      <c r="E16" s="53"/>
      <c r="F16" s="53"/>
      <c r="G16" s="53"/>
      <c r="H16" s="53"/>
      <c r="I16" s="41">
        <f t="shared" ref="I16:N16" si="11">I7-I13</f>
        <v>0</v>
      </c>
      <c r="J16" s="41">
        <f t="shared" si="11"/>
        <v>10080000</v>
      </c>
      <c r="K16" s="41">
        <f t="shared" si="11"/>
        <v>18144000</v>
      </c>
      <c r="L16" s="41">
        <f t="shared" si="11"/>
        <v>30240000</v>
      </c>
      <c r="M16" s="41">
        <f t="shared" si="11"/>
        <v>0</v>
      </c>
      <c r="N16" s="41">
        <f t="shared" si="11"/>
        <v>0</v>
      </c>
      <c r="P16" s="210" t="s">
        <v>1689</v>
      </c>
      <c r="Q16" s="211">
        <f>IF($Q$3=リスト!$B$6,"-",IF(AND($Q$3=リスト!$B$5,COUNTIF(リスト!$C$4:$C$14,$Q$4)&gt;0),"-",IFERROR(ROUNDDOWN((($I$53/$G$53)^(1/ROUND(((YEAR($I$3)-YEAR($G$3))*12+MONTH($I$3)-MONTH($G$3))/12,0))-1)*100,1),"-")))</f>
        <v>0</v>
      </c>
      <c r="S16" s="200" t="s">
        <v>34</v>
      </c>
      <c r="T16" s="200" t="s">
        <v>34</v>
      </c>
      <c r="U16" s="200" t="str">
        <f t="shared" ref="U16" si="12">IFERROR(IF(AND(ISNUMBER(I16),I16=INT(I16),LEN(ABS(I16))&lt;=12),"OK","NG"),"NG")</f>
        <v>OK</v>
      </c>
      <c r="V16" s="200" t="str">
        <f>IFERROR(IF($Q$5=リスト!$J$3,IF(AND(ISNUMBER(J16),J16=INT(J16),LEN(ABS(J16))&lt;=12,ISNUMBER(K16),K16=INT(K16),LEN(ABS(K16))&lt;=12,ISNUMBER(L16),L16=INT(L16),LEN(ABS(L16))&lt;=12),"OK","NG"),IF($Q$5=リスト!$J$4,IF(AND(ISNUMBER(J16),J16=INT(J16),LEN(ABS(J16))&lt;=12,ISNUMBER(K16),K16=INT(K16),LEN(ABS(K16))&lt;=12,ISNUMBER(L16),L16=INT(L16),LEN(ABS(L16))&lt;=12,ISNUMBER(M16),M16=INT(M16),LEN(ABS(M16))&lt;=12),"OK","NG"),IF($Q$5=リスト!$J$5,IF(AND(ISNUMBER(J16),J16=INT(J16),LEN(ABS(J16))&lt;=12,ISNUMBER(K16),K16=INT(K16),LEN(ABS(K16))&lt;=12,ISNUMBER(L16),L16=INT(L16),LEN(ABS(L16))&lt;=12,ISNUMBER(M16),M16=INT(M16),LEN(ABS(M16))&lt;=12,ISNUMBER(N16),N16=INT(N16),LEN(ABS(N16))&lt;=12),"OK","NG"),"NG"))),"NG")</f>
        <v>OK</v>
      </c>
      <c r="W16" s="200" t="s">
        <v>34</v>
      </c>
      <c r="X16" s="200" t="s">
        <v>34</v>
      </c>
      <c r="Y16" s="200" t="s">
        <v>34</v>
      </c>
      <c r="Z16" s="200" t="s">
        <v>34</v>
      </c>
      <c r="AA16" s="200" t="s">
        <v>34</v>
      </c>
    </row>
    <row r="17" spans="2:27" ht="46.5" customHeight="1" x14ac:dyDescent="0.35">
      <c r="B17" s="28" t="s">
        <v>223</v>
      </c>
      <c r="C17" s="29"/>
      <c r="D17" s="29"/>
      <c r="E17" s="31">
        <f t="shared" ref="E17:N17" si="13">E22+E24</f>
        <v>86000000</v>
      </c>
      <c r="F17" s="31">
        <f t="shared" si="13"/>
        <v>88500000</v>
      </c>
      <c r="G17" s="31">
        <f t="shared" si="13"/>
        <v>90000000</v>
      </c>
      <c r="H17" s="31">
        <f t="shared" si="13"/>
        <v>90000000</v>
      </c>
      <c r="I17" s="31">
        <f t="shared" si="13"/>
        <v>90000000</v>
      </c>
      <c r="J17" s="31">
        <f t="shared" si="13"/>
        <v>95200000</v>
      </c>
      <c r="K17" s="31">
        <f t="shared" si="13"/>
        <v>98000000</v>
      </c>
      <c r="L17" s="31">
        <f t="shared" si="13"/>
        <v>101000000</v>
      </c>
      <c r="M17" s="31">
        <f t="shared" si="13"/>
        <v>0</v>
      </c>
      <c r="N17" s="31">
        <f t="shared" si="13"/>
        <v>0</v>
      </c>
      <c r="P17" s="212" t="s">
        <v>1690</v>
      </c>
      <c r="Q17" s="211">
        <f>IF($Q$5="","",IF($Q$5=リスト!$J$3,L54,IF($Q$5=リスト!$J$4,M54,IF($Q$5=リスト!$J$5,N54,""))))</f>
        <v>4</v>
      </c>
      <c r="S17" s="200" t="str">
        <f>IF($Q$3=リスト!$B$3,IFERROR(IF(AND(ISNUMBER(E17),E17=INT(E17),E17&gt;=0,LEN(E17)&lt;=12,ISNUMBER(F17),F17=INT(F17),F17&gt;=0,LEN(F17)&lt;=12,ISNUMBER(G17),G17=INT(G17),G17&gt;=0,LEN(G17)&lt;=12),"OK","NG"),"NG"),IF($Q$3=リスト!$B$4,IFERROR(IF(AND(ISNUMBER(F17),F17=INT(F17),F17&gt;=0,LEN(F17)&lt;=12,ISNUMBER(G17),G17=INT(G17),G17&gt;=0,LEN(G17)&lt;=12),"OK","NG"),"NG"),IF($Q$3=リスト!$B$5,IFERROR(IF(AND(ISNUMBER(G17),G17=INT(G17),G17&gt;=0,LEN(G17)&lt;=12),"OK","NG"),"NG"),"-")))</f>
        <v>OK</v>
      </c>
      <c r="T17" s="200" t="str">
        <f t="shared" ref="T17:T18" si="14">IFERROR(IF(AND(ISNUMBER(H17),H17=INT(H17),H17&gt;=0,LEN(H17)&lt;=12),"OK","NG"),"NG")</f>
        <v>OK</v>
      </c>
      <c r="U17" s="200" t="str">
        <f t="shared" ref="U17:U20" si="15">IFERROR(IF(AND(ISNUMBER(I17),I17=INT(I17),I17&gt;=0,LEN(I17)&lt;=12),"OK","NG"),"NG")</f>
        <v>OK</v>
      </c>
      <c r="V17" s="200" t="str">
        <f>IFERROR(IF($Q$5=リスト!$J$3,IF(AND(ISNUMBER(J17),J17=INT(J17),J17&gt;=0,LEN(J17)&lt;=12,ISNUMBER(K17),K17=INT(K17),K17&gt;=0,LEN(K17)&lt;=12,ISNUMBER(L17),L17=INT(L17),L17&gt;=0,LEN(L17)&lt;=12),"OK","NG"),IF($Q$5=リスト!$J$4,IF(AND(ISNUMBER(J17),J17=INT(J17),J17&gt;=0,LEN(J17)&lt;=12,ISNUMBER(K17),K17=INT(K17),K17&gt;=0,LEN(K17)&lt;=12,ISNUMBER(L17),L17=INT(L17),L17&gt;=0,LEN(L17)&lt;=12,ISNUMBER(M17),M17=INT(M17),M17&gt;=0,LEN(M17)&lt;=12),"OK","NG"),IF($Q$5=リスト!$J$5,IF(AND(ISNUMBER(J17),J17=INT(J17),J17&gt;=0,LEN(J17)&lt;=12,ISNUMBER(K17),K17=INT(K17),K17&gt;=0,LEN(K17)&lt;=12,ISNUMBER(L17),L17=INT(L17),L17&gt;=0,LEN(L17)&lt;=12,ISNUMBER(M17),M17=INT(M17),M17&gt;=0,LEN(M17)&lt;=12,ISNUMBER(N17),N17=INT(N17),N17&gt;=0,LEN(N17)&lt;=12),"OK","NG"),"NG"))),"NG")</f>
        <v>OK</v>
      </c>
      <c r="W17" s="200" t="s">
        <v>34</v>
      </c>
      <c r="X17" s="200" t="s">
        <v>34</v>
      </c>
      <c r="Y17" s="200" t="s">
        <v>34</v>
      </c>
      <c r="Z17" s="200" t="s">
        <v>34</v>
      </c>
      <c r="AA17" s="200" t="s">
        <v>34</v>
      </c>
    </row>
    <row r="18" spans="2:27" ht="46.5" customHeight="1" x14ac:dyDescent="0.35">
      <c r="B18" s="28"/>
      <c r="C18" s="32" t="s">
        <v>1691</v>
      </c>
      <c r="D18" s="29"/>
      <c r="E18" s="54">
        <v>76000000</v>
      </c>
      <c r="F18" s="55">
        <v>78000000</v>
      </c>
      <c r="G18" s="55">
        <v>80000000</v>
      </c>
      <c r="H18" s="55">
        <v>80000000</v>
      </c>
      <c r="I18" s="55">
        <v>80000000</v>
      </c>
      <c r="J18" s="55">
        <v>83200000</v>
      </c>
      <c r="K18" s="55">
        <v>86500000</v>
      </c>
      <c r="L18" s="55">
        <v>90000000</v>
      </c>
      <c r="M18" s="55"/>
      <c r="N18" s="159"/>
      <c r="P18" s="213" t="s">
        <v>1692</v>
      </c>
      <c r="Q18" s="214">
        <f>IF(Q5=リスト!$J$3,ROUNDDOWN(SUM(J7:L7)/3,0),IF(Q5=リスト!$J$4,ROUNDDOWN(SUM(J7:M7)/4,0),IF(Q5=リスト!$J$5,ROUNDDOWN(SUM(J7:N7)/5,0),"")))</f>
        <v>27840000</v>
      </c>
      <c r="S18" s="200" t="str">
        <f>IF($Q$3=リスト!$B$3,IFERROR(IF(AND(ISNUMBER(E18),E18=INT(E18),E18&gt;=0,LEN(E18)&lt;=12,ISNUMBER(F18),F18=INT(F18),F18&gt;=0,LEN(F18)&lt;=12,ISNUMBER(G18),G18=INT(G18),G18&gt;=0,LEN(G18)&lt;=12),"OK","NG"),"NG"),IF($Q$3=リスト!$B$4,IFERROR(IF(AND(ISNUMBER(F18),F18=INT(F18),F18&gt;=0,LEN(F18)&lt;=12,ISNUMBER(G18),G18=INT(G18),G18&gt;=0,LEN(G18)&lt;=12),"OK","NG"),"NG"),IF($Q$3=リスト!$B$5,IFERROR(IF(AND(ISNUMBER(G18),G18=INT(G18),G18&gt;=0,LEN(G18)&lt;=12),"OK","NG"),"NG"),"-")))</f>
        <v>OK</v>
      </c>
      <c r="T18" s="200" t="str">
        <f t="shared" si="14"/>
        <v>OK</v>
      </c>
      <c r="U18" s="200" t="str">
        <f t="shared" ref="U18" si="16">IFERROR(IF(AND(ISNUMBER(I18),I18=INT(I18),I18&gt;=0,LEN(I18)&lt;=12),"OK","NG"),"NG")</f>
        <v>OK</v>
      </c>
      <c r="V18" s="200" t="str">
        <f>IFERROR(IF($Q$5=リスト!$J$3,IF(AND(ISNUMBER(J18),J18=INT(J18),J18&gt;=0,LEN(J18)&lt;=12,ISNUMBER(K18),K18=INT(K18),K18&gt;=0,LEN(K18)&lt;=12,ISNUMBER(L18),L18=INT(L18),L18&gt;=0,LEN(L18)&lt;=12),"OK","NG"),IF($Q$5=リスト!$J$4,IF(AND(ISNUMBER(J18),J18=INT(J18),J18&gt;=0,LEN(J18)&lt;=12,ISNUMBER(K18),K18=INT(K18),K18&gt;=0,LEN(K18)&lt;=12,ISNUMBER(L18),L18=INT(L18),L18&gt;=0,LEN(L18)&lt;=12,ISNUMBER(M18),M18=INT(M18),M18&gt;=0,LEN(M18)&lt;=12),"OK","NG"),IF($Q$5=リスト!$J$5,IF(AND(ISNUMBER(J18),J18=INT(J18),J18&gt;=0,LEN(J18)&lt;=12,ISNUMBER(K18),K18=INT(K18),K18&gt;=0,LEN(K18)&lt;=12,ISNUMBER(L18),L18=INT(L18),L18&gt;=0,LEN(L18)&lt;=12,ISNUMBER(M18),M18=INT(M18),M18&gt;=0,LEN(M18)&lt;=12,ISNUMBER(N18),N18=INT(N18),N18&gt;=0,LEN(N18)&lt;=12),"OK","NG"),"NG"))),"NG")</f>
        <v>OK</v>
      </c>
      <c r="W18" s="200" t="str">
        <f>IF($Q$3=リスト!$B$3,IF(OR($E18="",$F18="",$G18=""),"NG","OK"),IF($Q$3=リスト!$B$4,IF(OR($F18="",$G18=""),"NG","OK"),IF($Q$3=リスト!$B$5,IF($G18="","NG","OK"),"-")))</f>
        <v>OK</v>
      </c>
      <c r="X18" s="200" t="str">
        <f>IF(H18="","NG","OK")</f>
        <v>OK</v>
      </c>
      <c r="Y18" s="200" t="str">
        <f>IF(I18="","NG","OK")</f>
        <v>OK</v>
      </c>
      <c r="Z18" s="200" t="str">
        <f>IF($Q$5=リスト!$J$3,IF(COUNTA($J18:$L18)&lt;3,"NG","OK"),IF($Q$5=リスト!$J$4,IF(COUNTA($J18:$M18)&lt;4,"NG","OK"),IF($Q$5=リスト!$J$5,IF(COUNTA($J18:$N18)&lt;5,"NG","OK"),"NG")))</f>
        <v>OK</v>
      </c>
      <c r="AA18" s="200" t="s">
        <v>34</v>
      </c>
    </row>
    <row r="19" spans="2:27" ht="46.5" customHeight="1" x14ac:dyDescent="0.35">
      <c r="B19" s="28"/>
      <c r="C19" s="32" t="s">
        <v>214</v>
      </c>
      <c r="D19" s="32"/>
      <c r="E19" s="41">
        <f t="shared" ref="E19:N19" si="17">E23+E25</f>
        <v>5000000</v>
      </c>
      <c r="F19" s="41">
        <f t="shared" si="17"/>
        <v>5000000</v>
      </c>
      <c r="G19" s="41">
        <f t="shared" si="17"/>
        <v>5000000</v>
      </c>
      <c r="H19" s="41">
        <f t="shared" si="17"/>
        <v>5000000</v>
      </c>
      <c r="I19" s="41">
        <f t="shared" si="17"/>
        <v>5000000</v>
      </c>
      <c r="J19" s="41">
        <f t="shared" si="17"/>
        <v>7000000</v>
      </c>
      <c r="K19" s="41">
        <f t="shared" si="17"/>
        <v>6500000</v>
      </c>
      <c r="L19" s="41">
        <f t="shared" si="17"/>
        <v>6000000</v>
      </c>
      <c r="M19" s="41">
        <f t="shared" si="17"/>
        <v>0</v>
      </c>
      <c r="N19" s="41">
        <f t="shared" si="17"/>
        <v>0</v>
      </c>
      <c r="S19" s="200" t="str">
        <f>IF($Q$3=リスト!$B$3,IFERROR(IF(AND(ISNUMBER(E19),E19=INT(E19),E19&gt;=0,LEN(E19)&lt;=12,ISNUMBER(F19),F19=INT(F19),F19&gt;=0,LEN(F19)&lt;=12,ISNUMBER(G19),G19=INT(G19),G19&gt;=0,LEN(G19)&lt;=12),"OK","NG"),"NG"),IF($Q$3=リスト!$B$4,IFERROR(IF(AND(ISNUMBER(F19),F19=INT(F19),F19&gt;=0,LEN(F19)&lt;=12,ISNUMBER(G19),G19=INT(G19),G19&gt;=0,LEN(G19)&lt;=12),"OK","NG"),"NG"),IF($Q$3=リスト!$B$5,IFERROR(IF(AND(ISNUMBER(G19),G19=INT(G19),G19&gt;=0,LEN(G19)&lt;=12),"OK","NG"),"NG"),"-")))</f>
        <v>OK</v>
      </c>
      <c r="T19" s="200" t="str">
        <f t="shared" ref="T19:T20" si="18">IFERROR(IF(AND(ISNUMBER(H19),H19=INT(H19),H19&gt;=0,LEN(H19)&lt;=12),"OK","NG"),"NG")</f>
        <v>OK</v>
      </c>
      <c r="U19" s="200" t="str">
        <f t="shared" si="15"/>
        <v>OK</v>
      </c>
      <c r="V19" s="200" t="str">
        <f>IFERROR(IF($Q$5=リスト!$J$3,IF(AND(ISNUMBER(J19),J19=INT(J19),J19&gt;=0,LEN(J19)&lt;=12,ISNUMBER(K19),K19=INT(K19),K19&gt;=0,LEN(K19)&lt;=12,ISNUMBER(L19),L19=INT(L19),L19&gt;=0,LEN(L19)&lt;=12),"OK","NG"),IF($Q$5=リスト!$J$4,IF(AND(ISNUMBER(J19),J19=INT(J19),J19&gt;=0,LEN(J19)&lt;=12,ISNUMBER(K19),K19=INT(K19),K19&gt;=0,LEN(K19)&lt;=12,ISNUMBER(L19),L19=INT(L19),L19&gt;=0,LEN(L19)&lt;=12,ISNUMBER(M19),M19=INT(M19),M19&gt;=0,LEN(M19)&lt;=12),"OK","NG"),IF($Q$5=リスト!$J$5,IF(AND(ISNUMBER(J19),J19=INT(J19),J19&gt;=0,LEN(J19)&lt;=12,ISNUMBER(K19),K19=INT(K19),K19&gt;=0,LEN(K19)&lt;=12,ISNUMBER(L19),L19=INT(L19),L19&gt;=0,LEN(L19)&lt;=12,ISNUMBER(M19),M19=INT(M19),M19&gt;=0,LEN(M19)&lt;=12,ISNUMBER(N19),N19=INT(N19),N19&gt;=0,LEN(N19)&lt;=12),"OK","NG"),"NG"))),"NG")</f>
        <v>OK</v>
      </c>
      <c r="W19" s="200" t="s">
        <v>34</v>
      </c>
      <c r="X19" s="200" t="s">
        <v>34</v>
      </c>
      <c r="Y19" s="200" t="s">
        <v>34</v>
      </c>
      <c r="Z19" s="200" t="s">
        <v>34</v>
      </c>
      <c r="AA19" s="200" t="s">
        <v>34</v>
      </c>
    </row>
    <row r="20" spans="2:27" ht="46.5" customHeight="1" x14ac:dyDescent="0.35">
      <c r="B20" s="28"/>
      <c r="C20" s="32" t="s">
        <v>224</v>
      </c>
      <c r="D20" s="32"/>
      <c r="E20" s="33">
        <v>0</v>
      </c>
      <c r="F20" s="34">
        <v>0</v>
      </c>
      <c r="G20" s="35">
        <v>0</v>
      </c>
      <c r="H20" s="35">
        <v>0</v>
      </c>
      <c r="I20" s="292">
        <v>0</v>
      </c>
      <c r="J20" s="34">
        <v>0</v>
      </c>
      <c r="K20" s="34">
        <v>0</v>
      </c>
      <c r="L20" s="34">
        <v>0</v>
      </c>
      <c r="M20" s="34"/>
      <c r="N20" s="161"/>
      <c r="S20" s="200" t="str">
        <f>IF($Q$3=リスト!$B$3,IFERROR(IF(AND(ISNUMBER(E20),E20=INT(E20),E20&gt;=0,LEN(E20)&lt;=12,ISNUMBER(F20),F20=INT(F20),F20&gt;=0,LEN(F20)&lt;=12,ISNUMBER(G20),G20=INT(G20),G20&gt;=0,LEN(G20)&lt;=12),"OK","NG"),"NG"),IF($Q$3=リスト!$B$4,IFERROR(IF(AND(ISNUMBER(F20),F20=INT(F20),F20&gt;=0,LEN(F20)&lt;=12,ISNUMBER(G20),G20=INT(G20),G20&gt;=0,LEN(G20)&lt;=12),"OK","NG"),"NG"),IF($Q$3=リスト!$B$5,IFERROR(IF(AND(ISNUMBER(G20),G20=INT(G20),G20&gt;=0,LEN(G20)&lt;=12),"OK","NG"),"NG"),"-")))</f>
        <v>OK</v>
      </c>
      <c r="T20" s="200" t="str">
        <f t="shared" si="18"/>
        <v>OK</v>
      </c>
      <c r="U20" s="200" t="str">
        <f t="shared" si="15"/>
        <v>OK</v>
      </c>
      <c r="V20" s="200" t="str">
        <f>IFERROR(IF($Q$5=リスト!$J$3,IF(AND(ISNUMBER(J20),J20=INT(J20),J20&gt;=0,LEN(J20)&lt;=12,ISNUMBER(K20),K20=INT(K20),K20&gt;=0,LEN(K20)&lt;=12,ISNUMBER(L20),L20=INT(L20),L20&gt;=0,LEN(L20)&lt;=12),"OK","NG"),IF($Q$5=リスト!$J$4,IF(AND(ISNUMBER(J20),J20=INT(J20),J20&gt;=0,LEN(J20)&lt;=12,ISNUMBER(K20),K20=INT(K20),K20&gt;=0,LEN(K20)&lt;=12,ISNUMBER(L20),L20=INT(L20),L20&gt;=0,LEN(L20)&lt;=12,ISNUMBER(M20),M20=INT(M20),M20&gt;=0,LEN(M20)&lt;=12),"OK","NG"),IF($Q$5=リスト!$J$5,IF(AND(ISNUMBER(J20),J20=INT(J20),J20&gt;=0,LEN(J20)&lt;=12,ISNUMBER(K20),K20=INT(K20),K20&gt;=0,LEN(K20)&lt;=12,ISNUMBER(L20),L20=INT(L20),L20&gt;=0,LEN(L20)&lt;=12,ISNUMBER(M20),M20=INT(M20),M20&gt;=0,LEN(M20)&lt;=12,ISNUMBER(N20),N20=INT(N20),N20&gt;=0,LEN(N20)&lt;=12),"OK","NG"),"NG"))),"NG")</f>
        <v>OK</v>
      </c>
      <c r="W20" s="200" t="str">
        <f>IF($Q$3=リスト!$B$3,IF(OR($E20="",$F20="",$G20=""),"NG","OK"),IF($Q$3=リスト!$B$4,IF(OR($F20="",$G20=""),"NG","OK"),IF($Q$3=リスト!$B$5,IF($G20="","NG","OK"),"-")))</f>
        <v>OK</v>
      </c>
      <c r="X20" s="200" t="str">
        <f t="shared" ref="X20:Y20" si="19">IF(H20="","NG","OK")</f>
        <v>OK</v>
      </c>
      <c r="Y20" s="200" t="str">
        <f t="shared" si="19"/>
        <v>OK</v>
      </c>
      <c r="Z20" s="200" t="str">
        <f>IF($Q$5=リスト!$J$3,IF(COUNTA($J20:$L20)&lt;3,"NG","OK"),IF($Q$5=リスト!$J$4,IF(COUNTA($J20:$M20)&lt;4,"NG","OK"),IF($Q$5=リスト!$J$5,IF(COUNTA($J20:$N20)&lt;5,"NG","OK"),"NG")))</f>
        <v>OK</v>
      </c>
      <c r="AA20" s="200" t="s">
        <v>34</v>
      </c>
    </row>
    <row r="21" spans="2:27" ht="46.5" customHeight="1" x14ac:dyDescent="0.35">
      <c r="B21" s="28"/>
      <c r="C21" s="32" t="s">
        <v>225</v>
      </c>
      <c r="D21" s="32"/>
      <c r="E21" s="56">
        <v>0</v>
      </c>
      <c r="F21" s="57">
        <v>0</v>
      </c>
      <c r="G21" s="56">
        <v>0</v>
      </c>
      <c r="H21" s="289">
        <v>0</v>
      </c>
      <c r="I21" s="163">
        <v>0</v>
      </c>
      <c r="J21" s="163">
        <v>0</v>
      </c>
      <c r="K21" s="163">
        <v>0</v>
      </c>
      <c r="L21" s="163">
        <v>0</v>
      </c>
      <c r="M21" s="163"/>
      <c r="N21" s="163"/>
      <c r="S21" s="200" t="s">
        <v>34</v>
      </c>
      <c r="T21" s="200" t="s">
        <v>34</v>
      </c>
      <c r="U21" s="200" t="s">
        <v>34</v>
      </c>
      <c r="V21" s="200" t="s">
        <v>34</v>
      </c>
      <c r="W21" s="200" t="s">
        <v>34</v>
      </c>
      <c r="X21" s="200" t="s">
        <v>34</v>
      </c>
      <c r="Y21" s="200" t="s">
        <v>34</v>
      </c>
      <c r="Z21" s="200" t="s">
        <v>34</v>
      </c>
      <c r="AA21" s="200" t="s">
        <v>34</v>
      </c>
    </row>
    <row r="22" spans="2:27" ht="46.5" customHeight="1" x14ac:dyDescent="0.35">
      <c r="B22" s="58"/>
      <c r="C22" s="32" t="s">
        <v>226</v>
      </c>
      <c r="D22" s="32"/>
      <c r="E22" s="59">
        <v>86000000</v>
      </c>
      <c r="F22" s="43">
        <v>88500000</v>
      </c>
      <c r="G22" s="44">
        <v>90000000</v>
      </c>
      <c r="H22" s="44">
        <v>90000000</v>
      </c>
      <c r="I22" s="151">
        <v>90000000</v>
      </c>
      <c r="J22" s="143">
        <v>91200000</v>
      </c>
      <c r="K22" s="152">
        <v>92000000</v>
      </c>
      <c r="L22" s="143">
        <v>93000000</v>
      </c>
      <c r="M22" s="152"/>
      <c r="N22" s="144"/>
      <c r="S22" s="200" t="str">
        <f>IF($Q$3=リスト!$B$3,IFERROR(IF(AND(ISNUMBER(E22),E22=INT(E22),E22&gt;=0,LEN(E22)&lt;=12,ISNUMBER(F22),F22=INT(F22),F22&gt;=0,LEN(F22)&lt;=12,ISNUMBER(G22),G22=INT(G22),G22&gt;=0,LEN(G22)&lt;=12),"OK","NG"),"NG"),IF($Q$3=リスト!$B$4,IFERROR(IF(AND(ISNUMBER(F22),F22=INT(F22),F22&gt;=0,LEN(F22)&lt;=12,ISNUMBER(G22),G22=INT(G22),G22&gt;=0,LEN(G22)&lt;=12),"OK","NG"),"NG"),IF($Q$3=リスト!$B$5,IFERROR(IF(AND(ISNUMBER(G22),G22=INT(G22),G22&gt;=0,LEN(G22)&lt;=12),"OK","NG"),"NG"),"-")))</f>
        <v>OK</v>
      </c>
      <c r="T22" s="200" t="str">
        <f>IFERROR(IF(AND(ISNUMBER(H22),H22=INT(H22),H22&gt;=0,LEN(H22)&lt;=12),"OK","NG"),"NG")</f>
        <v>OK</v>
      </c>
      <c r="U22" s="200" t="str">
        <f>IFERROR(IF(AND(ISNUMBER(I22),I22=INT(I22),I22&gt;=0,LEN(I22)&lt;=12),"OK","NG"),"NG")</f>
        <v>OK</v>
      </c>
      <c r="V22" s="200" t="str">
        <f>IFERROR(IF($Q$5=リスト!$J$3,IF(AND(ISNUMBER(J22),J22=INT(J22),J22&gt;=0,LEN(J22)&lt;=12,ISNUMBER(K22),K22=INT(K22),K22&gt;=0,LEN(K22)&lt;=12,ISNUMBER(L22),L22=INT(L22),L22&gt;=0,LEN(L22)&lt;=12),"OK","NG"),IF($Q$5=リスト!$J$4,IF(AND(ISNUMBER(J22),J22=INT(J22),J22&gt;=0,LEN(J22)&lt;=12,ISNUMBER(K22),K22=INT(K22),K22&gt;=0,LEN(K22)&lt;=12,ISNUMBER(L22),L22=INT(L22),L22&gt;=0,LEN(L22)&lt;=12,ISNUMBER(M22),M22=INT(M22),M22&gt;=0,LEN(M22)&lt;=12),"OK","NG"),IF($Q$5=リスト!$J$5,IF(AND(ISNUMBER(J22),J22=INT(J22),J22&gt;=0,LEN(J22)&lt;=12,ISNUMBER(K22),K22=INT(K22),K22&gt;=0,LEN(K22)&lt;=12,ISNUMBER(L22),L22=INT(L22),L22&gt;=0,LEN(L22)&lt;=12,ISNUMBER(M22),M22=INT(M22),M22&gt;=0,LEN(M22)&lt;=12,ISNUMBER(N22),N22=INT(N22),N22&gt;=0,LEN(N22)&lt;=12),"OK","NG"),"NG"))),"NG")</f>
        <v>OK</v>
      </c>
      <c r="W22" s="200" t="str">
        <f>IF($Q$3=リスト!$B$3,IF(OR($E22="",$F22="",$G22=""),"NG","OK"),IF($Q$3=リスト!$B$4,IF(OR($F22="",$G22=""),"NG","OK"),IF($Q$3=リスト!$B$5,IF($G22="","NG","OK"),"-")))</f>
        <v>OK</v>
      </c>
      <c r="X22" s="200" t="str">
        <f>IF(H22="","NG","OK")</f>
        <v>OK</v>
      </c>
      <c r="Y22" s="200" t="str">
        <f>IF(I22="","NG","OK")</f>
        <v>OK</v>
      </c>
      <c r="Z22" s="200" t="str">
        <f>IF($Q$5=リスト!$J$3,IF(COUNTA($J22:$L22)&lt;3,"NG","OK"),IF($Q$5=リスト!$J$4,IF(COUNTA($J22:$M22)&lt;4,"NG","OK"),IF($Q$5=リスト!$J$5,IF(COUNTA($J22:$N22)&lt;5,"NG","OK"),"NG")))</f>
        <v>OK</v>
      </c>
      <c r="AA22" s="200" t="s">
        <v>34</v>
      </c>
    </row>
    <row r="23" spans="2:27" ht="46.5" customHeight="1" x14ac:dyDescent="0.35">
      <c r="B23" s="58"/>
      <c r="C23" s="32"/>
      <c r="D23" s="32" t="s">
        <v>217</v>
      </c>
      <c r="E23" s="45">
        <v>5000000</v>
      </c>
      <c r="F23" s="46">
        <v>5000000</v>
      </c>
      <c r="G23" s="60">
        <v>5000000</v>
      </c>
      <c r="H23" s="47">
        <v>5000000</v>
      </c>
      <c r="I23" s="153">
        <v>5000000</v>
      </c>
      <c r="J23" s="154">
        <v>5000000</v>
      </c>
      <c r="K23" s="110">
        <v>5000000</v>
      </c>
      <c r="L23" s="154">
        <v>5000000</v>
      </c>
      <c r="M23" s="110"/>
      <c r="N23" s="155"/>
      <c r="S23" s="200" t="str">
        <f>IF($Q$3=リスト!$B$3,IFERROR(IF(AND(ISNUMBER(E23),E23=INT(E23),E23&gt;=0,LEN(E23)&lt;=12,ISNUMBER(F23),F23=INT(F23),F23&gt;=0,LEN(F23)&lt;=12,ISNUMBER(G23),G23=INT(G23),G23&gt;=0,LEN(G23)&lt;=12),"OK","NG"),"NG"),IF($Q$3=リスト!$B$4,IFERROR(IF(AND(ISNUMBER(F23),F23=INT(F23),F23&gt;=0,LEN(F23)&lt;=12,ISNUMBER(G23),G23=INT(G23),G23&gt;=0,LEN(G23)&lt;=12),"OK","NG"),"NG"),IF($Q$3=リスト!$B$5,IFERROR(IF(AND(ISNUMBER(G23),G23=INT(G23),G23&gt;=0,LEN(G23)&lt;=12),"OK","NG"),"NG"),"-")))</f>
        <v>OK</v>
      </c>
      <c r="T23" s="200" t="str">
        <f>IFERROR(IF(AND(ISNUMBER(H23),H23=INT(H23),H23&gt;=0,LEN(H23)&lt;=12),"OK","NG"),"NG")</f>
        <v>OK</v>
      </c>
      <c r="U23" s="200" t="str">
        <f>IFERROR(IF(AND(ISNUMBER(I23),I23=INT(I23),I23&gt;=0,LEN(I23)&lt;=12),"OK","NG"),"NG")</f>
        <v>OK</v>
      </c>
      <c r="V23" s="200" t="str">
        <f>IFERROR(IF($Q$5=リスト!$J$3,IF(AND(ISNUMBER(J23),J23=INT(J23),J23&gt;=0,LEN(J23)&lt;=12,ISNUMBER(K23),K23=INT(K23),K23&gt;=0,LEN(K23)&lt;=12,ISNUMBER(L23),L23=INT(L23),L23&gt;=0,LEN(L23)&lt;=12),"OK","NG"),IF($Q$5=リスト!$J$4,IF(AND(ISNUMBER(J23),J23=INT(J23),J23&gt;=0,LEN(J23)&lt;=12,ISNUMBER(K23),K23=INT(K23),K23&gt;=0,LEN(K23)&lt;=12,ISNUMBER(L23),L23=INT(L23),L23&gt;=0,LEN(L23)&lt;=12,ISNUMBER(M23),M23=INT(M23),M23&gt;=0,LEN(M23)&lt;=12),"OK","NG"),IF($Q$5=リスト!$J$5,IF(AND(ISNUMBER(J23),J23=INT(J23),J23&gt;=0,LEN(J23)&lt;=12,ISNUMBER(K23),K23=INT(K23),K23&gt;=0,LEN(K23)&lt;=12,ISNUMBER(L23),L23=INT(L23),L23&gt;=0,LEN(L23)&lt;=12,ISNUMBER(M23),M23=INT(M23),M23&gt;=0,LEN(M23)&lt;=12,ISNUMBER(N23),N23=INT(N23),N23&gt;=0,LEN(N23)&lt;=12),"OK","NG"),"NG"))),"NG")</f>
        <v>OK</v>
      </c>
      <c r="W23" s="200" t="str">
        <f>IF($Q$3=リスト!$B$3,IF(OR($E23="",$F23="",$G23=""),"NG","OK"),IF($Q$3=リスト!$B$4,IF(OR($F23="",$G23=""),"NG","OK"),IF($Q$3=リスト!$B$5,IF($G23="","NG","OK"),"-")))</f>
        <v>OK</v>
      </c>
      <c r="X23" s="200" t="str">
        <f>IF(H23="","NG","OK")</f>
        <v>OK</v>
      </c>
      <c r="Y23" s="200" t="str">
        <f>IF(I23="","NG","OK")</f>
        <v>OK</v>
      </c>
      <c r="Z23" s="200" t="str">
        <f>IF($Q$5=リスト!$J$3,IF(COUNTA($J23:$L23)&lt;3,"NG","OK"),IF($Q$5=リスト!$J$4,IF(COUNTA($J23:$M23)&lt;4,"NG","OK"),IF($Q$5=リスト!$J$5,IF(COUNTA($J23:$N23)&lt;5,"NG","OK"),"NG")))</f>
        <v>OK</v>
      </c>
      <c r="AA23" s="200" t="s">
        <v>34</v>
      </c>
    </row>
    <row r="24" spans="2:27" ht="46.5" customHeight="1" x14ac:dyDescent="0.35">
      <c r="B24" s="28"/>
      <c r="C24" s="32" t="s">
        <v>227</v>
      </c>
      <c r="D24" s="32"/>
      <c r="E24" s="61">
        <v>0</v>
      </c>
      <c r="F24" s="62">
        <v>0</v>
      </c>
      <c r="G24" s="63">
        <v>0</v>
      </c>
      <c r="H24" s="38">
        <v>0</v>
      </c>
      <c r="I24" s="156">
        <v>0</v>
      </c>
      <c r="J24" s="157">
        <v>4000000</v>
      </c>
      <c r="K24" s="157">
        <v>6000000</v>
      </c>
      <c r="L24" s="157">
        <v>8000000</v>
      </c>
      <c r="M24" s="157"/>
      <c r="N24" s="158"/>
      <c r="S24" s="200" t="s">
        <v>34</v>
      </c>
      <c r="T24" s="200" t="s">
        <v>34</v>
      </c>
      <c r="U24" s="200" t="str">
        <f>IFERROR(IF(AND(ISNUMBER(I24),I24=INT(I24),I24&gt;=0,LEN(I24)&lt;=12),"OK","NG"),"NG")</f>
        <v>OK</v>
      </c>
      <c r="V24" s="200" t="str">
        <f>IFERROR(IF($Q$5=リスト!$J$3,IF(AND(ISNUMBER(J24),J24=INT(J24),J24&gt;=0,LEN(J24)&lt;=12,ISNUMBER(K24),K24=INT(K24),K24&gt;=0,LEN(K24)&lt;=12,ISNUMBER(L24),L24=INT(L24),L24&gt;=0,LEN(L24)&lt;=12),"OK","NG"),IF($Q$5=リスト!$J$4,IF(AND(ISNUMBER(J24),J24=INT(J24),J24&gt;=0,LEN(J24)&lt;=12,ISNUMBER(K24),K24=INT(K24),K24&gt;=0,LEN(K24)&lt;=12,ISNUMBER(L24),L24=INT(L24),L24&gt;=0,LEN(L24)&lt;=12,ISNUMBER(M24),M24=INT(M24),M24&gt;=0,LEN(M24)&lt;=12),"OK","NG"),IF($Q$5=リスト!$J$5,IF(AND(ISNUMBER(J24),J24=INT(J24),J24&gt;=0,LEN(J24)&lt;=12,ISNUMBER(K24),K24=INT(K24),K24&gt;=0,LEN(K24)&lt;=12,ISNUMBER(L24),L24=INT(L24),L24&gt;=0,LEN(L24)&lt;=12,ISNUMBER(M24),M24=INT(M24),M24&gt;=0,LEN(M24)&lt;=12,ISNUMBER(N24),N24=INT(N24),N24&gt;=0,LEN(N24)&lt;=12),"OK","NG"),"NG"))),"NG")</f>
        <v>OK</v>
      </c>
      <c r="W24" s="200" t="s">
        <v>34</v>
      </c>
      <c r="X24" s="200" t="s">
        <v>34</v>
      </c>
      <c r="Y24" s="200" t="str">
        <f>IF($I24="","NG","OK")</f>
        <v>OK</v>
      </c>
      <c r="Z24" s="200" t="str">
        <f>IF($Q$5=リスト!$J$3,IF(COUNTA($J24:$L24)&lt;3,"NG","OK"),IF($Q$5=リスト!$J$4,IF(COUNTA($J24:$M24)&lt;4,"NG","OK"),IF($Q$5=リスト!$J$5,IF(COUNTA($J24:$N24)&lt;5,"NG","OK"),"NG")))</f>
        <v>OK</v>
      </c>
      <c r="AA24" s="200" t="s">
        <v>34</v>
      </c>
    </row>
    <row r="25" spans="2:27" ht="46.5" customHeight="1" x14ac:dyDescent="0.35">
      <c r="B25" s="28"/>
      <c r="C25" s="32"/>
      <c r="D25" s="32" t="s">
        <v>221</v>
      </c>
      <c r="E25" s="48">
        <v>0</v>
      </c>
      <c r="F25" s="49">
        <v>0</v>
      </c>
      <c r="G25" s="50">
        <v>0</v>
      </c>
      <c r="H25" s="50">
        <v>0</v>
      </c>
      <c r="I25" s="146">
        <v>0</v>
      </c>
      <c r="J25" s="147">
        <v>2000000</v>
      </c>
      <c r="K25" s="147">
        <v>1500000</v>
      </c>
      <c r="L25" s="147">
        <v>1000000</v>
      </c>
      <c r="M25" s="147"/>
      <c r="N25" s="148"/>
      <c r="S25" s="200" t="s">
        <v>34</v>
      </c>
      <c r="T25" s="200" t="s">
        <v>34</v>
      </c>
      <c r="U25" s="200" t="str">
        <f>IFERROR(IF(AND(ISNUMBER(I25),I25=INT(I25),I25&gt;=0,LEN(I25)&lt;=12),"OK","NG"),"NG")</f>
        <v>OK</v>
      </c>
      <c r="V25" s="200" t="str">
        <f>IFERROR(IF($Q$5=リスト!$J$3,IF(AND(ISNUMBER(J25),J25=INT(J25),J25&gt;=0,LEN(J25)&lt;=12,ISNUMBER(K25),K25=INT(K25),K25&gt;=0,LEN(K25)&lt;=12,ISNUMBER(L25),L25=INT(L25),L25&gt;=0,LEN(L25)&lt;=12),"OK","NG"),IF($Q$5=リスト!$J$4,IF(AND(ISNUMBER(J25),J25=INT(J25),J25&gt;=0,LEN(J25)&lt;=12,ISNUMBER(K25),K25=INT(K25),K25&gt;=0,LEN(K25)&lt;=12,ISNUMBER(L25),L25=INT(L25),L25&gt;=0,LEN(L25)&lt;=12,ISNUMBER(M25),M25=INT(M25),M25&gt;=0,LEN(M25)&lt;=12),"OK","NG"),IF($Q$5=リスト!$J$5,IF(AND(ISNUMBER(J25),J25=INT(J25),J25&gt;=0,LEN(J25)&lt;=12,ISNUMBER(K25),K25=INT(K25),K25&gt;=0,LEN(K25)&lt;=12,ISNUMBER(L25),L25=INT(L25),L25&gt;=0,LEN(L25)&lt;=12,ISNUMBER(M25),M25=INT(M25),M25&gt;=0,LEN(M25)&lt;=12,ISNUMBER(N25),N25=INT(N25),N25&gt;=0,LEN(N25)&lt;=12),"OK","NG"),"NG"))),"NG")</f>
        <v>OK</v>
      </c>
      <c r="W25" s="200" t="s">
        <v>34</v>
      </c>
      <c r="X25" s="200" t="s">
        <v>34</v>
      </c>
      <c r="Y25" s="200" t="str">
        <f>IF($I25="","NG","OK")</f>
        <v>OK</v>
      </c>
      <c r="Z25" s="200" t="str">
        <f>IF($Q$5=リスト!$J$3,IF(COUNTA($J25:$L25)&lt;3,"NG","OK"),IF($Q$5=リスト!$J$4,IF(COUNTA($J25:$M25)&lt;4,"NG","OK"),IF($Q$5=リスト!$J$5,IF(COUNTA($J25:$N25)&lt;5,"NG","OK"),"NG")))</f>
        <v>OK</v>
      </c>
      <c r="AA25" s="200" t="s">
        <v>34</v>
      </c>
    </row>
    <row r="26" spans="2:27" ht="46.5" customHeight="1" x14ac:dyDescent="0.35">
      <c r="B26" s="64" t="s">
        <v>640</v>
      </c>
      <c r="C26" s="29"/>
      <c r="D26" s="29"/>
      <c r="E26" s="65">
        <f t="shared" ref="E26:N26" si="20">E15-E17</f>
        <v>9000000</v>
      </c>
      <c r="F26" s="66">
        <f t="shared" si="20"/>
        <v>9000000</v>
      </c>
      <c r="G26" s="66">
        <f t="shared" si="20"/>
        <v>10000000</v>
      </c>
      <c r="H26" s="66">
        <f t="shared" si="20"/>
        <v>10000000</v>
      </c>
      <c r="I26" s="66">
        <f t="shared" si="20"/>
        <v>10000000</v>
      </c>
      <c r="J26" s="66">
        <f t="shared" si="20"/>
        <v>14880000</v>
      </c>
      <c r="K26" s="66">
        <f t="shared" si="20"/>
        <v>20144000</v>
      </c>
      <c r="L26" s="66">
        <f t="shared" si="20"/>
        <v>29240000</v>
      </c>
      <c r="M26" s="66">
        <f t="shared" si="20"/>
        <v>0</v>
      </c>
      <c r="N26" s="66">
        <f t="shared" si="20"/>
        <v>0</v>
      </c>
      <c r="S26" s="200" t="str">
        <f>IF($Q$3=リスト!$B$3,IFERROR(IF(AND(ISNUMBER(E26),E26=INT(E26),LEN(ABS(E26))&lt;=12,ISNUMBER(F26),F26=INT(F26),LEN(ABS(F26))&lt;=12,ISNUMBER(G26),G26=INT(G26),LEN(ABS(G26))&lt;=12),"OK","NG"),"NG"),IF($Q$3=リスト!$B$4,IFERROR(IF(AND(ISNUMBER(F26),F26=INT(F26),LEN(ABS(F26))&lt;=12,ISNUMBER(G26),G26=INT(G26),LEN(ABS(G26))&lt;=12),"OK","NG"),"NG"),IF($Q$3=リスト!$B$5,IFERROR(IF(AND(ISNUMBER(G26),G26=INT(G26),LEN(ABS(G26))&lt;=12),"OK","NG"),"NG"),"-")))</f>
        <v>OK</v>
      </c>
      <c r="T26" s="200" t="str">
        <f t="shared" ref="T26:T27" si="21">IFERROR(IF(AND(ISNUMBER(H26),H26=INT(H26),LEN(ABS(H26))&lt;=12),"OK","NG"),"NG")</f>
        <v>OK</v>
      </c>
      <c r="U26" s="200" t="str">
        <f t="shared" ref="U26:U28" si="22">IFERROR(IF(AND(ISNUMBER(I26),I26=INT(I26),LEN(ABS(I26))&lt;=12),"OK","NG"),"NG")</f>
        <v>OK</v>
      </c>
      <c r="V26" s="200" t="str">
        <f>IFERROR(IF($Q$5=リスト!$J$3,IF(AND(ISNUMBER(J26),J26=INT(J26),LEN(ABS(J26))&lt;=12,ISNUMBER(K26),K26=INT(K26),LEN(ABS(K26))&lt;=12,ISNUMBER(L26),L26=INT(L26),LEN(ABS(L26))&lt;=12),"OK","NG"),IF($Q$5=リスト!$J$4,IF(AND(ISNUMBER(J26),J26=INT(J26),LEN(ABS(J26))&lt;=12,ISNUMBER(K26),K26=INT(K26),LEN(ABS(K26))&lt;=12,ISNUMBER(L26),L26=INT(L26),LEN(ABS(L26))&lt;=12,ISNUMBER(M26),M26=INT(M26),LEN(ABS(M26))&lt;=12),"OK","NG"),IF($Q$5=リスト!$J$5,IF(AND(ISNUMBER(J26),J26=INT(J26),LEN(ABS(J26))&lt;=12,ISNUMBER(K26),K26=INT(K26),LEN(ABS(K26))&lt;=12,ISNUMBER(L26),L26=INT(L26),LEN(ABS(L26))&lt;=12,ISNUMBER(M26),M26=INT(M26),LEN(ABS(M26))&lt;=12,ISNUMBER(N26),N26=INT(N26),LEN(ABS(N26))&lt;=12),"OK","NG"),"NG"))),"NG")</f>
        <v>OK</v>
      </c>
      <c r="W26" s="200" t="s">
        <v>34</v>
      </c>
      <c r="X26" s="200" t="s">
        <v>34</v>
      </c>
      <c r="Y26" s="200" t="s">
        <v>34</v>
      </c>
      <c r="Z26" s="200" t="s">
        <v>34</v>
      </c>
      <c r="AA26" s="200" t="s">
        <v>34</v>
      </c>
    </row>
    <row r="27" spans="2:27" ht="46.5" customHeight="1" x14ac:dyDescent="0.35">
      <c r="B27" s="28"/>
      <c r="C27" s="32" t="s">
        <v>228</v>
      </c>
      <c r="D27" s="29"/>
      <c r="E27" s="51">
        <f t="shared" ref="E27:N27" si="23">E6-E11-E22</f>
        <v>9000000</v>
      </c>
      <c r="F27" s="52">
        <f t="shared" si="23"/>
        <v>9000000</v>
      </c>
      <c r="G27" s="52">
        <f t="shared" si="23"/>
        <v>10000000</v>
      </c>
      <c r="H27" s="52">
        <f t="shared" si="23"/>
        <v>10000000</v>
      </c>
      <c r="I27" s="164">
        <f t="shared" si="23"/>
        <v>10000000</v>
      </c>
      <c r="J27" s="164">
        <f t="shared" si="23"/>
        <v>8800000</v>
      </c>
      <c r="K27" s="164">
        <f t="shared" si="23"/>
        <v>8000000</v>
      </c>
      <c r="L27" s="164">
        <f t="shared" si="23"/>
        <v>7000000</v>
      </c>
      <c r="M27" s="164">
        <f t="shared" si="23"/>
        <v>0</v>
      </c>
      <c r="N27" s="164">
        <f t="shared" si="23"/>
        <v>0</v>
      </c>
      <c r="S27" s="200" t="str">
        <f>IF($Q$3=リスト!$B$3,IFERROR(IF(AND(ISNUMBER(E27),E27=INT(E27),LEN(ABS(E27))&lt;=12,ISNUMBER(F27),F27=INT(F27),LEN(ABS(F27))&lt;=12,ISNUMBER(G27),G27=INT(G27),LEN(ABS(G27))&lt;=12),"OK","NG"),"NG"),IF($Q$3=リスト!$B$4,IFERROR(IF(AND(ISNUMBER(F27),F27=INT(F27),LEN(ABS(F27))&lt;=12,ISNUMBER(G27),G27=INT(G27),LEN(ABS(G27))&lt;=12),"OK","NG"),"NG"),IF($Q$3=リスト!$B$5,IFERROR(IF(AND(ISNUMBER(G27),G27=INT(G27),LEN(ABS(G27))&lt;=12),"OK","NG"),"NG"),"-")))</f>
        <v>OK</v>
      </c>
      <c r="T27" s="200" t="str">
        <f t="shared" si="21"/>
        <v>OK</v>
      </c>
      <c r="U27" s="200" t="str">
        <f t="shared" si="22"/>
        <v>OK</v>
      </c>
      <c r="V27" s="200" t="str">
        <f>IFERROR(IF($Q$5=リスト!$J$3,IF(AND(ISNUMBER(J27),J27=INT(J27),LEN(ABS(J27))&lt;=12,ISNUMBER(K27),K27=INT(K27),LEN(ABS(K27))&lt;=12,ISNUMBER(L27),L27=INT(L27),LEN(ABS(L27))&lt;=12),"OK","NG"),IF($Q$5=リスト!$J$4,IF(AND(ISNUMBER(J27),J27=INT(J27),LEN(ABS(J27))&lt;=12,ISNUMBER(K27),K27=INT(K27),LEN(ABS(K27))&lt;=12,ISNUMBER(L27),L27=INT(L27),LEN(ABS(L27))&lt;=12,ISNUMBER(M27),M27=INT(M27),LEN(ABS(M27))&lt;=12),"OK","NG"),IF($Q$5=リスト!$J$5,IF(AND(ISNUMBER(J27),J27=INT(J27),LEN(ABS(J27))&lt;=12,ISNUMBER(K27),K27=INT(K27),LEN(ABS(K27))&lt;=12,ISNUMBER(L27),L27=INT(L27),LEN(ABS(L27))&lt;=12,ISNUMBER(M27),M27=INT(M27),LEN(ABS(M27))&lt;=12,ISNUMBER(N27),N27=INT(N27),LEN(ABS(N27))&lt;=12),"OK","NG"),"NG"))),"NG")</f>
        <v>OK</v>
      </c>
      <c r="W27" s="200" t="s">
        <v>34</v>
      </c>
      <c r="X27" s="200" t="s">
        <v>34</v>
      </c>
      <c r="Y27" s="200" t="s">
        <v>34</v>
      </c>
      <c r="Z27" s="200" t="s">
        <v>34</v>
      </c>
      <c r="AA27" s="200" t="s">
        <v>34</v>
      </c>
    </row>
    <row r="28" spans="2:27" ht="46.5" customHeight="1" x14ac:dyDescent="0.35">
      <c r="B28" s="28"/>
      <c r="C28" s="32" t="s">
        <v>229</v>
      </c>
      <c r="D28" s="32"/>
      <c r="E28" s="61"/>
      <c r="F28" s="62"/>
      <c r="G28" s="62"/>
      <c r="H28" s="62"/>
      <c r="I28" s="165">
        <f>I7-I13-I24</f>
        <v>0</v>
      </c>
      <c r="J28" s="165">
        <f t="shared" ref="J28:N28" si="24">J7-J13-J24</f>
        <v>6080000</v>
      </c>
      <c r="K28" s="165">
        <f t="shared" si="24"/>
        <v>12144000</v>
      </c>
      <c r="L28" s="165">
        <f t="shared" si="24"/>
        <v>22240000</v>
      </c>
      <c r="M28" s="165">
        <f t="shared" si="24"/>
        <v>0</v>
      </c>
      <c r="N28" s="165">
        <f t="shared" si="24"/>
        <v>0</v>
      </c>
      <c r="S28" s="200" t="s">
        <v>34</v>
      </c>
      <c r="T28" s="200" t="s">
        <v>34</v>
      </c>
      <c r="U28" s="200" t="str">
        <f t="shared" si="22"/>
        <v>OK</v>
      </c>
      <c r="V28" s="200" t="str">
        <f>IFERROR(IF($Q$5=リスト!$J$3,IF(AND(ISNUMBER(J28),J28=INT(J28),LEN(ABS(J28))&lt;=12,ISNUMBER(K28),K28=INT(K28),LEN(ABS(K28))&lt;=12,ISNUMBER(L28),L28=INT(L28),LEN(ABS(L28))&lt;=12),"OK","NG"),IF($Q$5=リスト!$J$4,IF(AND(ISNUMBER(J28),J28=INT(J28),LEN(ABS(J28))&lt;=12,ISNUMBER(K28),K28=INT(K28),LEN(ABS(K28))&lt;=12,ISNUMBER(L28),L28=INT(L28),LEN(ABS(L28))&lt;=12,ISNUMBER(M28),M28=INT(M28),LEN(ABS(M28))&lt;=12),"OK","NG"),IF($Q$5=リスト!$J$5,IF(AND(ISNUMBER(J28),J28=INT(J28),LEN(ABS(J28))&lt;=12,ISNUMBER(K28),K28=INT(K28),LEN(ABS(K28))&lt;=12,ISNUMBER(L28),L28=INT(L28),LEN(ABS(L28))&lt;=12,ISNUMBER(M28),M28=INT(M28),LEN(ABS(M28))&lt;=12,ISNUMBER(N28),N28=INT(N28),LEN(ABS(N28))&lt;=12),"OK","NG"),"NG"))),"NG")</f>
        <v>OK</v>
      </c>
      <c r="W28" s="200" t="s">
        <v>34</v>
      </c>
      <c r="X28" s="200" t="s">
        <v>34</v>
      </c>
      <c r="Y28" s="200" t="s">
        <v>34</v>
      </c>
      <c r="Z28" s="200" t="s">
        <v>34</v>
      </c>
      <c r="AA28" s="200" t="s">
        <v>34</v>
      </c>
    </row>
    <row r="29" spans="2:27" ht="46.5" customHeight="1" x14ac:dyDescent="0.35">
      <c r="B29" s="28" t="s">
        <v>230</v>
      </c>
      <c r="C29" s="32"/>
      <c r="D29" s="29"/>
      <c r="E29" s="59">
        <v>1000000</v>
      </c>
      <c r="F29" s="43">
        <v>1000000</v>
      </c>
      <c r="G29" s="44">
        <v>1000000</v>
      </c>
      <c r="H29" s="44">
        <v>1000000</v>
      </c>
      <c r="I29" s="152">
        <v>1000000</v>
      </c>
      <c r="J29" s="152">
        <v>1000000</v>
      </c>
      <c r="K29" s="152">
        <v>1000000</v>
      </c>
      <c r="L29" s="152">
        <v>1000000</v>
      </c>
      <c r="M29" s="152"/>
      <c r="N29" s="166"/>
      <c r="S29" s="200" t="str">
        <f>IF($Q$3=リスト!$B$3,IFERROR(IF(AND(ISNUMBER(E29),E29=INT(E29),E29&gt;=0,LEN(E29)&lt;=12,ISNUMBER(F29),F29=INT(F29),F29&gt;=0,LEN(F29)&lt;=12,ISNUMBER(G29),G29=INT(G29),G29&gt;=0,LEN(G29)&lt;=12),"OK","NG"),"NG"),IF($Q$3=リスト!$B$4,IFERROR(IF(AND(ISNUMBER(F29),F29=INT(F29),F29&gt;=0,LEN(F29)&lt;=12,ISNUMBER(G29),G29=INT(G29),G29&gt;=0,LEN(G29)&lt;=12),"OK","NG"),"NG"),IF($Q$3=リスト!$B$5,IFERROR(IF(AND(ISNUMBER(G29),G29=INT(G29),G29&gt;=0,LEN(G29)&lt;=12),"OK","NG"),"NG"),"-")))</f>
        <v>OK</v>
      </c>
      <c r="T29" s="200" t="str">
        <f t="shared" ref="T29:T30" si="25">IFERROR(IF(AND(ISNUMBER(H29),H29=INT(H29),H29&gt;=0,LEN(H29)&lt;=12),"OK","NG"),"NG")</f>
        <v>OK</v>
      </c>
      <c r="U29" s="200" t="str">
        <f>IFERROR(IF(AND(ISNUMBER(I29),I29=INT(I29),I29&gt;=0,LEN(I29)&lt;=12),"OK","NG"),"NG")</f>
        <v>OK</v>
      </c>
      <c r="V29" s="200" t="str">
        <f>IFERROR(IF($Q$5=リスト!$J$3,IF(AND(ISNUMBER(J29),J29=INT(J29),J29&gt;=0,LEN(J29)&lt;=12,ISNUMBER(K29),K29=INT(K29),K29&gt;=0,LEN(K29)&lt;=12,ISNUMBER(L29),L29=INT(L29),L29&gt;=0,LEN(L29)&lt;=12),"OK","NG"),IF($Q$5=リスト!$J$4,IF(AND(ISNUMBER(J29),J29=INT(J29),J29&gt;=0,LEN(J29)&lt;=12,ISNUMBER(K29),K29=INT(K29),K29&gt;=0,LEN(K29)&lt;=12,ISNUMBER(L29),L29=INT(L29),L29&gt;=0,LEN(L29)&lt;=12,ISNUMBER(M29),M29=INT(M29),M29&gt;=0,LEN(M29)&lt;=12),"OK","NG"),IF($Q$5=リスト!$J$5,IF(AND(ISNUMBER(J29),J29=INT(J29),J29&gt;=0,LEN(J29)&lt;=12,ISNUMBER(K29),K29=INT(K29),K29&gt;=0,LEN(K29)&lt;=12,ISNUMBER(L29),L29=INT(L29),L29&gt;=0,LEN(L29)&lt;=12,ISNUMBER(M29),M29=INT(M29),M29&gt;=0,LEN(M29)&lt;=12,ISNUMBER(N29),N29=INT(N29),N29&gt;=0,LEN(N29)&lt;=12),"OK","NG"),"NG"))),"NG")</f>
        <v>OK</v>
      </c>
      <c r="W29" s="200" t="str">
        <f>IF($Q$3=リスト!$B$3,IF(OR($E29="",$F29="",$G29=""),"NG","OK"),IF($Q$3=リスト!$B$4,IF(OR($F29="",$G29=""),"NG","OK"),IF($Q$3=リスト!$B$5,IF($G29="","NG","OK"),"-")))</f>
        <v>OK</v>
      </c>
      <c r="X29" s="200" t="str">
        <f>IF(H29="","NG","OK")</f>
        <v>OK</v>
      </c>
      <c r="Y29" s="200" t="str">
        <f>IF(I29="","NG","OK")</f>
        <v>OK</v>
      </c>
      <c r="Z29" s="200" t="str">
        <f>IF($Q$5=リスト!$J$3,IF(COUNTA($J29:$L29)&lt;3,"NG","OK"),IF($Q$5=リスト!$J$4,IF(COUNTA($J29:$M29)&lt;4,"NG","OK"),IF($Q$5=リスト!$J$5,IF(COUNTA($J29:$N29)&lt;5,"NG","OK"),"NG")))</f>
        <v>OK</v>
      </c>
      <c r="AA29" s="200" t="s">
        <v>34</v>
      </c>
    </row>
    <row r="30" spans="2:27" ht="46.5" customHeight="1" x14ac:dyDescent="0.35">
      <c r="B30" s="28" t="s">
        <v>231</v>
      </c>
      <c r="C30" s="32"/>
      <c r="D30" s="29"/>
      <c r="E30" s="45">
        <v>2000000</v>
      </c>
      <c r="F30" s="46">
        <v>1800000</v>
      </c>
      <c r="G30" s="47">
        <v>2000000</v>
      </c>
      <c r="H30" s="47">
        <v>2000000</v>
      </c>
      <c r="I30" s="147">
        <v>2000000</v>
      </c>
      <c r="J30" s="167">
        <v>2000000</v>
      </c>
      <c r="K30" s="167">
        <v>2000000</v>
      </c>
      <c r="L30" s="167">
        <v>2000000</v>
      </c>
      <c r="M30" s="167"/>
      <c r="N30" s="168"/>
      <c r="S30" s="200" t="str">
        <f>IF($Q$3=リスト!$B$3,IFERROR(IF(AND(ISNUMBER(E30),E30=INT(E30),E30&gt;=0,LEN(E30)&lt;=12,ISNUMBER(F30),F30=INT(F30),F30&gt;=0,LEN(F30)&lt;=12,ISNUMBER(G30),G30=INT(G30),G30&gt;=0,LEN(G30)&lt;=12),"OK","NG"),"NG"),IF($Q$3=リスト!$B$4,IFERROR(IF(AND(ISNUMBER(F30),F30=INT(F30),F30&gt;=0,LEN(F30)&lt;=12,ISNUMBER(G30),G30=INT(G30),G30&gt;=0,LEN(G30)&lt;=12),"OK","NG"),"NG"),IF($Q$3=リスト!$B$5,IFERROR(IF(AND(ISNUMBER(G30),G30=INT(G30),G30&gt;=0,LEN(G30)&lt;=12),"OK","NG"),"NG"),"-")))</f>
        <v>OK</v>
      </c>
      <c r="T30" s="200" t="str">
        <f t="shared" si="25"/>
        <v>OK</v>
      </c>
      <c r="U30" s="200" t="str">
        <f>IFERROR(IF(AND(ISNUMBER(I30),I30=INT(I30),I30&gt;=0,LEN(I30)&lt;=12),"OK","NG"),"NG")</f>
        <v>OK</v>
      </c>
      <c r="V30" s="200" t="str">
        <f>IFERROR(IF($Q$5=リスト!$J$3,IF(AND(ISNUMBER(J30),J30=INT(J30),J30&gt;=0,LEN(J30)&lt;=12,ISNUMBER(K30),K30=INT(K30),K30&gt;=0,LEN(K30)&lt;=12,ISNUMBER(L30),L30=INT(L30),L30&gt;=0,LEN(L30)&lt;=12),"OK","NG"),IF($Q$5=リスト!$J$4,IF(AND(ISNUMBER(J30),J30=INT(J30),J30&gt;=0,LEN(J30)&lt;=12,ISNUMBER(K30),K30=INT(K30),K30&gt;=0,LEN(K30)&lt;=12,ISNUMBER(L30),L30=INT(L30),L30&gt;=0,LEN(L30)&lt;=12,ISNUMBER(M30),M30=INT(M30),M30&gt;=0,LEN(M30)&lt;=12),"OK","NG"),IF($Q$5=リスト!$J$5,IF(AND(ISNUMBER(J30),J30=INT(J30),J30&gt;=0,LEN(J30)&lt;=12,ISNUMBER(K30),K30=INT(K30),K30&gt;=0,LEN(K30)&lt;=12,ISNUMBER(L30),L30=INT(L30),L30&gt;=0,LEN(L30)&lt;=12,ISNUMBER(M30),M30=INT(M30),M30&gt;=0,LEN(M30)&lt;=12,ISNUMBER(N30),N30=INT(N30),N30&gt;=0,LEN(N30)&lt;=12),"OK","NG"),"NG"))),"NG")</f>
        <v>OK</v>
      </c>
      <c r="W30" s="200" t="str">
        <f>IF($Q$3=リスト!$B$3,IF(OR($E30="",$F30="",$G30=""),"NG","OK"),IF($Q$3=リスト!$B$4,IF(OR($F30="",$G30=""),"NG","OK"),IF($Q$3=リスト!$B$5,IF($G30="","NG","OK"),"-")))</f>
        <v>OK</v>
      </c>
      <c r="X30" s="200" t="str">
        <f>IF(H30="","NG","OK")</f>
        <v>OK</v>
      </c>
      <c r="Y30" s="200" t="str">
        <f>IF(I30="","NG","OK")</f>
        <v>OK</v>
      </c>
      <c r="Z30" s="200" t="str">
        <f>IF($Q$5=リスト!$J$3,IF(COUNTA($J30:$L30)&lt;3,"NG","OK"),IF($Q$5=リスト!$J$4,IF(COUNTA($J30:$M30)&lt;4,"NG","OK"),IF($Q$5=リスト!$J$5,IF(COUNTA($J30:$N30)&lt;5,"NG","OK"),"NG")))</f>
        <v>OK</v>
      </c>
      <c r="AA30" s="200" t="s">
        <v>34</v>
      </c>
    </row>
    <row r="31" spans="2:27" ht="46.5" customHeight="1" x14ac:dyDescent="0.35">
      <c r="B31" s="64" t="s">
        <v>648</v>
      </c>
      <c r="C31" s="29"/>
      <c r="D31" s="29"/>
      <c r="E31" s="67">
        <f t="shared" ref="E31:N31" si="26">E26+E29-E30</f>
        <v>8000000</v>
      </c>
      <c r="F31" s="41">
        <f t="shared" si="26"/>
        <v>8200000</v>
      </c>
      <c r="G31" s="41">
        <f t="shared" si="26"/>
        <v>9000000</v>
      </c>
      <c r="H31" s="41">
        <f t="shared" si="26"/>
        <v>9000000</v>
      </c>
      <c r="I31" s="41">
        <f t="shared" si="26"/>
        <v>9000000</v>
      </c>
      <c r="J31" s="41">
        <f t="shared" si="26"/>
        <v>13880000</v>
      </c>
      <c r="K31" s="41">
        <f t="shared" si="26"/>
        <v>19144000</v>
      </c>
      <c r="L31" s="41">
        <f t="shared" si="26"/>
        <v>28240000</v>
      </c>
      <c r="M31" s="41">
        <f t="shared" si="26"/>
        <v>0</v>
      </c>
      <c r="N31" s="41">
        <f t="shared" si="26"/>
        <v>0</v>
      </c>
      <c r="S31" s="200" t="str">
        <f>IF($Q$3=リスト!$B$3,IFERROR(IF(AND(ISNUMBER(E31),E31=INT(E31),LEN(ABS(E31))&lt;=12,ISNUMBER(F31),F31=INT(F31),LEN(ABS(F31))&lt;=12,ISNUMBER(G31),G31=INT(G31),LEN(ABS(G31))&lt;=12),"OK","NG"),"NG"),IF($Q$3=リスト!$B$4,IFERROR(IF(AND(ISNUMBER(F31),F31=INT(F31),LEN(ABS(F31))&lt;=12,ISNUMBER(G31),G31=INT(G31),LEN(ABS(G31))&lt;=12),"OK","NG"),"NG"),IF($Q$3=リスト!$B$5,IFERROR(IF(AND(ISNUMBER(G31),G31=INT(G31),LEN(ABS(G31))&lt;=12),"OK","NG"),"NG"),"-")))</f>
        <v>OK</v>
      </c>
      <c r="T31" s="200" t="str">
        <f t="shared" ref="T31" si="27">IFERROR(IF(AND(ISNUMBER(H31),H31=INT(H31),LEN(ABS(H31))&lt;=12),"OK","NG"),"NG")</f>
        <v>OK</v>
      </c>
      <c r="U31" s="200" t="str">
        <f t="shared" ref="U31" si="28">IFERROR(IF(AND(ISNUMBER(I31),I31=INT(I31),LEN(ABS(I31))&lt;=12),"OK","NG"),"NG")</f>
        <v>OK</v>
      </c>
      <c r="V31" s="200" t="str">
        <f>IFERROR(IF($Q$5=リスト!$J$3,IF(AND(ISNUMBER(J31),J31=INT(J31),LEN(ABS(J31))&lt;=12,ISNUMBER(K31),K31=INT(K31),LEN(ABS(K31))&lt;=12,ISNUMBER(L31),L31=INT(L31),LEN(ABS(L31))&lt;=12),"OK","NG"),IF($Q$5=リスト!$J$4,IF(AND(ISNUMBER(J31),J31=INT(J31),LEN(ABS(J31))&lt;=12,ISNUMBER(K31),K31=INT(K31),LEN(ABS(K31))&lt;=12,ISNUMBER(L31),L31=INT(L31),LEN(ABS(L31))&lt;=12,ISNUMBER(M31),M31=INT(M31),LEN(ABS(M31))&lt;=12),"OK","NG"),IF($Q$5=リスト!$J$5,IF(AND(ISNUMBER(J31),J31=INT(J31),LEN(ABS(J31))&lt;=12,ISNUMBER(K31),K31=INT(K31),LEN(ABS(K31))&lt;=12,ISNUMBER(L31),L31=INT(L31),LEN(ABS(L31))&lt;=12,ISNUMBER(M31),M31=INT(M31),LEN(ABS(M31))&lt;=12,ISNUMBER(N31),N31=INT(N31),LEN(ABS(N31))&lt;=12),"OK","NG"),"NG"))),"NG")</f>
        <v>OK</v>
      </c>
      <c r="W31" s="200" t="s">
        <v>34</v>
      </c>
      <c r="X31" s="200" t="s">
        <v>34</v>
      </c>
      <c r="Y31" s="200" t="s">
        <v>34</v>
      </c>
      <c r="Z31" s="200" t="s">
        <v>34</v>
      </c>
      <c r="AA31" s="200" t="s">
        <v>34</v>
      </c>
    </row>
    <row r="32" spans="2:27" ht="46.5" customHeight="1" x14ac:dyDescent="0.35">
      <c r="B32" s="28" t="s">
        <v>232</v>
      </c>
      <c r="C32" s="29"/>
      <c r="D32" s="29"/>
      <c r="E32" s="59">
        <v>0</v>
      </c>
      <c r="F32" s="44">
        <v>0</v>
      </c>
      <c r="G32" s="68">
        <v>0</v>
      </c>
      <c r="H32" s="169"/>
      <c r="I32" s="170"/>
      <c r="J32" s="170"/>
      <c r="K32" s="170"/>
      <c r="L32" s="170"/>
      <c r="M32" s="170"/>
      <c r="N32" s="170"/>
      <c r="S32" s="200" t="str">
        <f>IF($Q$3=リスト!$B$3,IFERROR(IF(AND(ISNUMBER(E32),E32=INT(E32),E32&gt;=0,LEN(E32)&lt;=12,ISNUMBER(F32),F32=INT(F32),F32&gt;=0,LEN(F32)&lt;=12,ISNUMBER(G32),G32=INT(G32),G32&gt;=0,LEN(G32)&lt;=12),"OK","NG"),"NG"),IF($Q$3=リスト!$B$4,IFERROR(IF(AND(ISNUMBER(F32),F32=INT(F32),F32&gt;=0,LEN(F32)&lt;=12,ISNUMBER(G32),G32=INT(G32),G32&gt;=0,LEN(G32)&lt;=12),"OK","NG"),"NG"),IF($Q$3=リスト!$B$5,IFERROR(IF(AND(ISNUMBER(G32),G32=INT(G32),G32&gt;=0,LEN(G32)&lt;=12),"OK","NG"),"NG"),"-")))</f>
        <v>OK</v>
      </c>
      <c r="T32" s="200" t="s">
        <v>34</v>
      </c>
      <c r="U32" s="200" t="s">
        <v>34</v>
      </c>
      <c r="V32" s="200" t="s">
        <v>34</v>
      </c>
      <c r="W32" s="200" t="str">
        <f>IF($Q$3=リスト!$B$3,IF(OR($E32="",$F32="",$G32=""),"NG","OK"),IF($Q$3=リスト!$B$4,IF(OR($F32="",$G32=""),"NG","OK"),IF($Q$3=リスト!$B$5,IF($G32="","NG","OK"),"-")))</f>
        <v>OK</v>
      </c>
      <c r="X32" s="200" t="s">
        <v>34</v>
      </c>
      <c r="Y32" s="200" t="s">
        <v>34</v>
      </c>
      <c r="Z32" s="200" t="s">
        <v>34</v>
      </c>
      <c r="AA32" s="200" t="s">
        <v>34</v>
      </c>
    </row>
    <row r="33" spans="2:27" ht="46.5" customHeight="1" x14ac:dyDescent="0.35">
      <c r="B33" s="28" t="s">
        <v>233</v>
      </c>
      <c r="C33" s="29"/>
      <c r="D33" s="29"/>
      <c r="E33" s="45">
        <v>0</v>
      </c>
      <c r="F33" s="47">
        <v>0</v>
      </c>
      <c r="G33" s="69">
        <v>0</v>
      </c>
      <c r="H33" s="169"/>
      <c r="I33" s="170"/>
      <c r="J33" s="170"/>
      <c r="K33" s="170"/>
      <c r="L33" s="170"/>
      <c r="M33" s="170"/>
      <c r="N33" s="170"/>
      <c r="S33" s="200" t="str">
        <f>IF($Q$3=リスト!$B$3,IFERROR(IF(AND(ISNUMBER(E33),E33=INT(E33),E33&gt;=0,LEN(E33)&lt;=12,ISNUMBER(F33),F33=INT(F33),F33&gt;=0,LEN(F33)&lt;=12,ISNUMBER(G33),G33=INT(G33),G33&gt;=0,LEN(G33)&lt;=12),"OK","NG"),"NG"),IF($Q$3=リスト!$B$4,IFERROR(IF(AND(ISNUMBER(F33),F33=INT(F33),F33&gt;=0,LEN(F33)&lt;=12,ISNUMBER(G33),G33=INT(G33),G33&gt;=0,LEN(G33)&lt;=12),"OK","NG"),"NG"),IF($Q$3=リスト!$B$5,IFERROR(IF(AND(ISNUMBER(G33),G33=INT(G33),G33&gt;=0,LEN(G33)&lt;=12),"OK","NG"),"NG"),"-")))</f>
        <v>OK</v>
      </c>
      <c r="T33" s="200" t="s">
        <v>34</v>
      </c>
      <c r="U33" s="200" t="s">
        <v>34</v>
      </c>
      <c r="V33" s="200" t="s">
        <v>34</v>
      </c>
      <c r="W33" s="200" t="str">
        <f>IF($Q$3=リスト!$B$3,IF(OR($E33="",$F33="",$G33=""),"NG","OK"),IF($Q$3=リスト!$B$4,IF(OR($F33="",$G33=""),"NG","OK"),IF($Q$3=リスト!$B$5,IF($G33="","NG","OK"),"-")))</f>
        <v>OK</v>
      </c>
      <c r="X33" s="200" t="s">
        <v>34</v>
      </c>
      <c r="Y33" s="200" t="s">
        <v>34</v>
      </c>
      <c r="Z33" s="200" t="s">
        <v>34</v>
      </c>
      <c r="AA33" s="200" t="s">
        <v>34</v>
      </c>
    </row>
    <row r="34" spans="2:27" ht="46.5" customHeight="1" x14ac:dyDescent="0.35">
      <c r="B34" s="64" t="s">
        <v>652</v>
      </c>
      <c r="C34" s="29"/>
      <c r="D34" s="70"/>
      <c r="E34" s="40">
        <f>E31+E32-E33</f>
        <v>8000000</v>
      </c>
      <c r="F34" s="40">
        <f>F31+F32-F33</f>
        <v>8200000</v>
      </c>
      <c r="G34" s="71">
        <f>G31+G32-G33</f>
        <v>9000000</v>
      </c>
      <c r="H34" s="170"/>
      <c r="I34" s="170"/>
      <c r="J34" s="170"/>
      <c r="K34" s="170"/>
      <c r="L34" s="170"/>
      <c r="M34" s="170"/>
      <c r="N34" s="170"/>
      <c r="S34" s="200" t="str">
        <f>IF($Q$3=リスト!$B$3,IFERROR(IF(AND(ISNUMBER(E34),E34=INT(E34),LEN(ABS(E34))&lt;=12,ISNUMBER(F34),F34=INT(F34),LEN(ABS(F34))&lt;=12,ISNUMBER(G34),G34=INT(G34),LEN(ABS(G34))&lt;=12),"OK","NG"),"NG"),IF($Q$3=リスト!$B$4,IFERROR(IF(AND(ISNUMBER(F34),F34=INT(F34),LEN(ABS(F34))&lt;=12,ISNUMBER(G34),G34=INT(G34),LEN(ABS(G34))&lt;=12),"OK","NG"),"NG"),IF($Q$3=リスト!$B$5,IFERROR(IF(AND(ISNUMBER(G34),G34=INT(G34),LEN(ABS(G34))&lt;=12),"OK","NG"),"NG"),"-")))</f>
        <v>OK</v>
      </c>
      <c r="T34" s="200" t="s">
        <v>34</v>
      </c>
      <c r="U34" s="200" t="s">
        <v>34</v>
      </c>
      <c r="V34" s="200" t="s">
        <v>34</v>
      </c>
      <c r="W34" s="200" t="s">
        <v>34</v>
      </c>
      <c r="X34" s="200" t="s">
        <v>34</v>
      </c>
      <c r="Y34" s="200" t="s">
        <v>34</v>
      </c>
      <c r="Z34" s="200" t="s">
        <v>34</v>
      </c>
      <c r="AA34" s="200" t="s">
        <v>34</v>
      </c>
    </row>
    <row r="35" spans="2:27" ht="46.5" customHeight="1" x14ac:dyDescent="0.35">
      <c r="B35" s="28" t="s">
        <v>234</v>
      </c>
      <c r="C35" s="29"/>
      <c r="D35" s="70"/>
      <c r="E35" s="33">
        <v>2400000</v>
      </c>
      <c r="F35" s="35">
        <v>2460000</v>
      </c>
      <c r="G35" s="72">
        <v>2700000</v>
      </c>
      <c r="H35" s="169"/>
      <c r="I35" s="170"/>
      <c r="J35" s="170"/>
      <c r="K35" s="170"/>
      <c r="L35" s="170"/>
      <c r="M35" s="170"/>
      <c r="N35" s="170"/>
      <c r="S35" s="200" t="str">
        <f>IF($Q$3=リスト!$B$3,IFERROR(IF(AND(ISNUMBER(E35),E35=INT(E35),LEN(ABS(E35))&lt;=12,ISNUMBER(F35),F35=INT(F35),LEN(ABS(F35))&lt;=12,ISNUMBER(G35),G35=INT(G35),LEN(ABS(G35))&lt;=12),"OK","NG"),"NG"),IF($Q$3=リスト!$B$4,IFERROR(IF(AND(ISNUMBER(F35),F35=INT(F35),LEN(ABS(F35))&lt;=12,ISNUMBER(G35),G35=INT(G35),LEN(ABS(G35))&lt;=12),"OK","NG"),"NG"),IF($Q$3=リスト!$B$5,IFERROR(IF(AND(ISNUMBER(G35),G35=INT(G35),LEN(ABS(G35))&lt;=12),"OK","NG"),"NG"),"-")))</f>
        <v>OK</v>
      </c>
      <c r="T35" s="200" t="s">
        <v>34</v>
      </c>
      <c r="U35" s="200" t="s">
        <v>34</v>
      </c>
      <c r="V35" s="200" t="s">
        <v>34</v>
      </c>
      <c r="W35" s="200" t="str">
        <f>IF($Q$3=リスト!$B$3,IF(OR($E35="",$F35="",$G35=""),"NG","OK"),IF($Q$3=リスト!$B$4,IF(OR($F35="",$G35=""),"NG","OK"),IF($Q$3=リスト!$B$5,IF($G35="","NG","OK"),"-")))</f>
        <v>OK</v>
      </c>
      <c r="X35" s="200" t="s">
        <v>34</v>
      </c>
      <c r="Y35" s="200" t="s">
        <v>34</v>
      </c>
      <c r="Z35" s="200" t="s">
        <v>34</v>
      </c>
      <c r="AA35" s="200" t="s">
        <v>34</v>
      </c>
    </row>
    <row r="36" spans="2:27" ht="46.5" customHeight="1" x14ac:dyDescent="0.35">
      <c r="B36" s="73" t="s">
        <v>655</v>
      </c>
      <c r="C36" s="74"/>
      <c r="D36" s="75"/>
      <c r="E36" s="76">
        <f>E34-E35</f>
        <v>5600000</v>
      </c>
      <c r="F36" s="76">
        <f>F34-F35</f>
        <v>5740000</v>
      </c>
      <c r="G36" s="77">
        <f>G34-G35</f>
        <v>6300000</v>
      </c>
      <c r="H36" s="170"/>
      <c r="I36" s="170"/>
      <c r="J36" s="170"/>
      <c r="K36" s="170"/>
      <c r="L36" s="170"/>
      <c r="M36" s="170"/>
      <c r="N36" s="170"/>
      <c r="S36" s="200" t="str">
        <f>IF($Q$3=リスト!$B$3,IFERROR(IF(AND(ISNUMBER(E36),E36=INT(E36),LEN(ABS(E36))&lt;=12,ISNUMBER(F36),F36=INT(F36),LEN(ABS(F36))&lt;=12,ISNUMBER(G36),G36=INT(G36),LEN(ABS(G36))&lt;=12),"OK","NG"),"NG"),IF($Q$3=リスト!$B$4,IFERROR(IF(AND(ISNUMBER(F36),F36=INT(F36),LEN(ABS(F36))&lt;=12,ISNUMBER(G36),G36=INT(G36),LEN(ABS(G36))&lt;=12),"OK","NG"),"NG"),IF($Q$3=リスト!$B$5,IFERROR(IF(AND(ISNUMBER(G36),G36=INT(G36),LEN(ABS(G36))&lt;=12),"OK","NG"),"NG"),"-")))</f>
        <v>OK</v>
      </c>
      <c r="T36" s="200" t="s">
        <v>34</v>
      </c>
      <c r="U36" s="200" t="s">
        <v>34</v>
      </c>
      <c r="V36" s="200" t="s">
        <v>34</v>
      </c>
      <c r="W36" s="200" t="s">
        <v>34</v>
      </c>
      <c r="X36" s="200" t="s">
        <v>34</v>
      </c>
      <c r="Y36" s="200" t="s">
        <v>34</v>
      </c>
      <c r="Z36" s="200" t="s">
        <v>34</v>
      </c>
      <c r="AA36" s="200" t="s">
        <v>34</v>
      </c>
    </row>
    <row r="37" spans="2:27" ht="46.5" customHeight="1" x14ac:dyDescent="0.35">
      <c r="B37" s="78" t="s">
        <v>97</v>
      </c>
      <c r="C37" s="79"/>
      <c r="D37" s="79"/>
      <c r="E37" s="80"/>
      <c r="F37" s="80"/>
      <c r="G37" s="80"/>
      <c r="H37" s="171"/>
      <c r="I37" s="172"/>
      <c r="J37" s="173"/>
      <c r="K37" s="173"/>
      <c r="L37" s="173"/>
      <c r="M37" s="173"/>
      <c r="N37" s="174"/>
      <c r="S37" s="200" t="s">
        <v>34</v>
      </c>
      <c r="T37" s="200" t="s">
        <v>34</v>
      </c>
      <c r="U37" s="200" t="s">
        <v>34</v>
      </c>
      <c r="V37" s="200" t="s">
        <v>34</v>
      </c>
      <c r="W37" s="200" t="s">
        <v>34</v>
      </c>
      <c r="X37" s="200" t="s">
        <v>34</v>
      </c>
      <c r="Y37" s="200" t="s">
        <v>34</v>
      </c>
      <c r="Z37" s="200" t="s">
        <v>34</v>
      </c>
      <c r="AA37" s="200" t="s">
        <v>34</v>
      </c>
    </row>
    <row r="38" spans="2:27" ht="46.5" customHeight="1" x14ac:dyDescent="0.35">
      <c r="B38" s="81" t="s">
        <v>640</v>
      </c>
      <c r="C38" s="82"/>
      <c r="D38" s="82"/>
      <c r="E38" s="52">
        <f t="shared" ref="E38:N38" si="29">E26</f>
        <v>9000000</v>
      </c>
      <c r="F38" s="52">
        <f t="shared" si="29"/>
        <v>9000000</v>
      </c>
      <c r="G38" s="52">
        <f t="shared" si="29"/>
        <v>10000000</v>
      </c>
      <c r="H38" s="52">
        <f t="shared" si="29"/>
        <v>10000000</v>
      </c>
      <c r="I38" s="52">
        <f t="shared" si="29"/>
        <v>10000000</v>
      </c>
      <c r="J38" s="52">
        <f t="shared" si="29"/>
        <v>14880000</v>
      </c>
      <c r="K38" s="52">
        <f t="shared" si="29"/>
        <v>20144000</v>
      </c>
      <c r="L38" s="52">
        <f t="shared" si="29"/>
        <v>29240000</v>
      </c>
      <c r="M38" s="52">
        <f t="shared" si="29"/>
        <v>0</v>
      </c>
      <c r="N38" s="52">
        <f t="shared" si="29"/>
        <v>0</v>
      </c>
      <c r="S38" s="200" t="str">
        <f>IF($Q$3=リスト!$B$3,IFERROR(IF(AND(ISNUMBER(E38),E38=INT(E38),LEN(ABS(E38))&lt;=12,ISNUMBER(F38),F38=INT(F38),LEN(ABS(F38))&lt;=12,ISNUMBER(G38),G38=INT(G38),LEN(ABS(G38))&lt;=12),"OK","NG"),"NG"),IF($Q$3=リスト!$B$4,IFERROR(IF(AND(ISNUMBER(F38),F38=INT(F38),LEN(ABS(F38))&lt;=12,ISNUMBER(G38),G38=INT(G38),LEN(ABS(G38))&lt;=12),"OK","NG"),"NG"),IF($Q$3=リスト!$B$5,IFERROR(IF(AND(ISNUMBER(G38),G38=INT(G38),LEN(ABS(G38))&lt;=12),"OK","NG"),"NG"),"-")))</f>
        <v>OK</v>
      </c>
      <c r="T38" s="200" t="str">
        <f t="shared" ref="T38" si="30">IFERROR(IF(AND(ISNUMBER(H38),H38=INT(H38),LEN(ABS(H38))&lt;=12),"OK","NG"),"NG")</f>
        <v>OK</v>
      </c>
      <c r="U38" s="200" t="str">
        <f t="shared" ref="U38" si="31">IFERROR(IF(AND(ISNUMBER(I38),I38=INT(I38),LEN(ABS(I38))&lt;=12),"OK","NG"),"NG")</f>
        <v>OK</v>
      </c>
      <c r="V38" s="200" t="str">
        <f>IFERROR(IF($Q$5=リスト!$J$3,IF(AND(ISNUMBER(J38),J38=INT(J38),LEN(ABS(J38))&lt;=12,ISNUMBER(K38),K38=INT(K38),LEN(ABS(K38))&lt;=12,ISNUMBER(L38),L38=INT(L38),LEN(ABS(L38))&lt;=12),"OK","NG"),IF($Q$5=リスト!$J$4,IF(AND(ISNUMBER(J38),J38=INT(J38),LEN(ABS(J38))&lt;=12,ISNUMBER(K38),K38=INT(K38),LEN(ABS(K38))&lt;=12,ISNUMBER(L38),L38=INT(L38),LEN(ABS(L38))&lt;=12,ISNUMBER(M38),M38=INT(M38),LEN(ABS(M38))&lt;=12),"OK","NG"),IF($Q$5=リスト!$J$5,IF(AND(ISNUMBER(J38),J38=INT(J38),LEN(ABS(J38))&lt;=12,ISNUMBER(K38),K38=INT(K38),LEN(ABS(K38))&lt;=12,ISNUMBER(L38),L38=INT(L38),LEN(ABS(L38))&lt;=12,ISNUMBER(M38),M38=INT(M38),LEN(ABS(M38))&lt;=12,ISNUMBER(N38),N38=INT(N38),LEN(ABS(N38))&lt;=12),"OK","NG"),"NG"))),"NG")</f>
        <v>OK</v>
      </c>
      <c r="W38" s="200" t="s">
        <v>34</v>
      </c>
      <c r="X38" s="200" t="s">
        <v>34</v>
      </c>
      <c r="Y38" s="200" t="s">
        <v>34</v>
      </c>
      <c r="Z38" s="200" t="s">
        <v>34</v>
      </c>
      <c r="AA38" s="200" t="s">
        <v>34</v>
      </c>
    </row>
    <row r="39" spans="2:27" ht="46.5" customHeight="1" x14ac:dyDescent="0.35">
      <c r="B39" s="83" t="s">
        <v>659</v>
      </c>
      <c r="C39" s="84"/>
      <c r="D39" s="84"/>
      <c r="E39" s="52">
        <f t="shared" ref="E39:N39" si="32">E9+E18</f>
        <v>76000000</v>
      </c>
      <c r="F39" s="52">
        <f t="shared" si="32"/>
        <v>78000000</v>
      </c>
      <c r="G39" s="52">
        <f t="shared" si="32"/>
        <v>80000000</v>
      </c>
      <c r="H39" s="52">
        <f t="shared" si="32"/>
        <v>80000000</v>
      </c>
      <c r="I39" s="52">
        <f t="shared" si="32"/>
        <v>80000000</v>
      </c>
      <c r="J39" s="52">
        <f t="shared" si="32"/>
        <v>83200000</v>
      </c>
      <c r="K39" s="52">
        <f t="shared" si="32"/>
        <v>86500000</v>
      </c>
      <c r="L39" s="52">
        <f t="shared" si="32"/>
        <v>90000000</v>
      </c>
      <c r="M39" s="52">
        <f t="shared" si="32"/>
        <v>0</v>
      </c>
      <c r="N39" s="52">
        <f t="shared" si="32"/>
        <v>0</v>
      </c>
      <c r="S39" s="200" t="str">
        <f>IF($Q$3=リスト!$B$3,IFERROR(IF(AND(ISNUMBER(E39),E39=INT(E39),E39&gt;=0,LEN(E39)&lt;=12,ISNUMBER(F39),F39=INT(F39),F39&gt;=0,LEN(F39)&lt;=12,ISNUMBER(G39),G39=INT(G39),G39&gt;=0,LEN(G39)&lt;=12),"OK","NG"),"NG"),IF($Q$3=リスト!$B$4,IFERROR(IF(AND(ISNUMBER(F39),F39=INT(F39),F39&gt;=0,LEN(F39)&lt;=12,ISNUMBER(G39),G39=INT(G39),G39&gt;=0,LEN(G39)&lt;=12),"OK","NG"),"NG"),IF($Q$3=リスト!$B$5,IFERROR(IF(AND(ISNUMBER(G39),G39=INT(G39),G39&gt;=0,LEN(G39)&lt;=12),"OK","NG"),"NG"),"-")))</f>
        <v>OK</v>
      </c>
      <c r="T39" s="200" t="str">
        <f>IFERROR(IF(AND(ISNUMBER(H39),H39=INT(H39),H39&gt;=0,LEN(H39)&lt;=12),"OK","NG"),"NG")</f>
        <v>OK</v>
      </c>
      <c r="U39" s="200" t="str">
        <f>IFERROR(IF(AND(ISNUMBER(I39),I39=INT(I39),I39&gt;=0,LEN(I39)&lt;=12),"OK","NG"),"NG")</f>
        <v>OK</v>
      </c>
      <c r="V39" s="200" t="str">
        <f>IFERROR(IF($Q$5=リスト!$J$3,IF(AND(ISNUMBER(J39),J39=INT(J39),J39&gt;=0,LEN(J39)&lt;=12,ISNUMBER(K39),K39=INT(K39),K39&gt;=0,LEN(K39)&lt;=12,ISNUMBER(L39),L39=INT(L39),L39&gt;=0,LEN(L39)&lt;=12),"OK","NG"),IF($Q$5=リスト!$J$4,IF(AND(ISNUMBER(J39),J39=INT(J39),J39&gt;=0,LEN(J39)&lt;=12,ISNUMBER(K39),K39=INT(K39),K39&gt;=0,LEN(K39)&lt;=12,ISNUMBER(L39),L39=INT(L39),L39&gt;=0,LEN(L39)&lt;=12,ISNUMBER(M39),M39=INT(M39),M39&gt;=0,LEN(M39)&lt;=12),"OK","NG"),IF($Q$5=リスト!$J$5,IF(AND(ISNUMBER(J39),J39=INT(J39),J39&gt;=0,LEN(J39)&lt;=12,ISNUMBER(K39),K39=INT(K39),K39&gt;=0,LEN(K39)&lt;=12,ISNUMBER(L39),L39=INT(L39),L39&gt;=0,LEN(L39)&lt;=12,ISNUMBER(M39),M39=INT(M39),M39&gt;=0,LEN(M39)&lt;=12,ISNUMBER(N39),N39=INT(N39),N39&gt;=0,LEN(N39)&lt;=12),"OK","NG"),"NG"))),"NG")</f>
        <v>OK</v>
      </c>
      <c r="W39" s="200" t="s">
        <v>34</v>
      </c>
      <c r="X39" s="200" t="s">
        <v>34</v>
      </c>
      <c r="Y39" s="200" t="s">
        <v>34</v>
      </c>
      <c r="Z39" s="200" t="s">
        <v>34</v>
      </c>
      <c r="AA39" s="200" t="s">
        <v>34</v>
      </c>
    </row>
    <row r="40" spans="2:27" ht="46.5" customHeight="1" x14ac:dyDescent="0.35">
      <c r="B40" s="85" t="s">
        <v>661</v>
      </c>
      <c r="C40" s="82"/>
      <c r="D40" s="82"/>
      <c r="E40" s="52">
        <f t="shared" ref="E40:N40" si="33">E10+E19</f>
        <v>5000000</v>
      </c>
      <c r="F40" s="52">
        <f t="shared" si="33"/>
        <v>5000000</v>
      </c>
      <c r="G40" s="52">
        <f t="shared" si="33"/>
        <v>5000000</v>
      </c>
      <c r="H40" s="52">
        <f t="shared" si="33"/>
        <v>5000000</v>
      </c>
      <c r="I40" s="52">
        <f t="shared" si="33"/>
        <v>5000000</v>
      </c>
      <c r="J40" s="52">
        <f t="shared" si="33"/>
        <v>7000000</v>
      </c>
      <c r="K40" s="52">
        <f t="shared" si="33"/>
        <v>6500000</v>
      </c>
      <c r="L40" s="52">
        <f t="shared" si="33"/>
        <v>6000000</v>
      </c>
      <c r="M40" s="52">
        <f t="shared" si="33"/>
        <v>0</v>
      </c>
      <c r="N40" s="52">
        <f t="shared" si="33"/>
        <v>0</v>
      </c>
      <c r="S40" s="200" t="str">
        <f>IF($Q$3=リスト!$B$3,IFERROR(IF(AND(ISNUMBER(E40),E40=INT(E40),E40&gt;=0,LEN(E40)&lt;=12,ISNUMBER(F40),F40=INT(F40),F40&gt;=0,LEN(F40)&lt;=12,ISNUMBER(G40),G40=INT(G40),G40&gt;=0,LEN(G40)&lt;=12),"OK","NG"),"NG"),IF($Q$3=リスト!$B$4,IFERROR(IF(AND(ISNUMBER(F40),F40=INT(F40),F40&gt;=0,LEN(F40)&lt;=12,ISNUMBER(G40),G40=INT(G40),G40&gt;=0,LEN(G40)&lt;=12),"OK","NG"),"NG"),IF($Q$3=リスト!$B$5,IFERROR(IF(AND(ISNUMBER(G40),G40=INT(G40),G40&gt;=0,LEN(G40)&lt;=12),"OK","NG"),"NG"),"-")))</f>
        <v>OK</v>
      </c>
      <c r="T40" s="200" t="str">
        <f t="shared" ref="T40:T41" si="34">IFERROR(IF(AND(ISNUMBER(H40),H40=INT(H40),H40&gt;=0,LEN(H40)&lt;=12),"OK","NG"),"NG")</f>
        <v>OK</v>
      </c>
      <c r="U40" s="200" t="str">
        <f>IFERROR(IF(AND(ISNUMBER(I40),I40=INT(I40),I40&gt;=0,LEN(I40)&lt;=12),"OK","NG"),"NG")</f>
        <v>OK</v>
      </c>
      <c r="V40" s="200" t="str">
        <f>IFERROR(IF($Q$5=リスト!$J$3,IF(AND(ISNUMBER(J40),J40=INT(J40),J40&gt;=0,LEN(J40)&lt;=12,ISNUMBER(K40),K40=INT(K40),K40&gt;=0,LEN(K40)&lt;=12,ISNUMBER(L40),L40=INT(L40),L40&gt;=0,LEN(L40)&lt;=12),"OK","NG"),IF($Q$5=リスト!$J$4,IF(AND(ISNUMBER(J40),J40=INT(J40),J40&gt;=0,LEN(J40)&lt;=12,ISNUMBER(K40),K40=INT(K40),K40&gt;=0,LEN(K40)&lt;=12,ISNUMBER(L40),L40=INT(L40),L40&gt;=0,LEN(L40)&lt;=12,ISNUMBER(M40),M40=INT(M40),M40&gt;=0,LEN(M40)&lt;=12),"OK","NG"),IF($Q$5=リスト!$J$5,IF(AND(ISNUMBER(J40),J40=INT(J40),J40&gt;=0,LEN(J40)&lt;=12,ISNUMBER(K40),K40=INT(K40),K40&gt;=0,LEN(K40)&lt;=12,ISNUMBER(L40),L40=INT(L40),L40&gt;=0,LEN(L40)&lt;=12,ISNUMBER(M40),M40=INT(M40),M40&gt;=0,LEN(M40)&lt;=12,ISNUMBER(N40),N40=INT(N40),N40&gt;=0,LEN(N40)&lt;=12),"OK","NG"),"NG"))),"NG")</f>
        <v>OK</v>
      </c>
      <c r="W40" s="200" t="s">
        <v>34</v>
      </c>
      <c r="X40" s="200" t="s">
        <v>34</v>
      </c>
      <c r="Y40" s="200" t="s">
        <v>34</v>
      </c>
      <c r="Z40" s="200" t="s">
        <v>34</v>
      </c>
      <c r="AA40" s="200" t="s">
        <v>34</v>
      </c>
    </row>
    <row r="41" spans="2:27" ht="46.5" customHeight="1" x14ac:dyDescent="0.35">
      <c r="B41" s="86"/>
      <c r="C41" s="84" t="s">
        <v>235</v>
      </c>
      <c r="D41" s="84"/>
      <c r="E41" s="52">
        <f t="shared" ref="E41:N41" si="35">E12+E23</f>
        <v>5000000</v>
      </c>
      <c r="F41" s="52">
        <f t="shared" si="35"/>
        <v>5000000</v>
      </c>
      <c r="G41" s="52">
        <f t="shared" si="35"/>
        <v>5000000</v>
      </c>
      <c r="H41" s="52">
        <f t="shared" si="35"/>
        <v>5000000</v>
      </c>
      <c r="I41" s="52">
        <f t="shared" si="35"/>
        <v>5000000</v>
      </c>
      <c r="J41" s="52">
        <f t="shared" si="35"/>
        <v>5000000</v>
      </c>
      <c r="K41" s="52">
        <f t="shared" si="35"/>
        <v>5000000</v>
      </c>
      <c r="L41" s="52">
        <f t="shared" si="35"/>
        <v>5000000</v>
      </c>
      <c r="M41" s="52">
        <f t="shared" si="35"/>
        <v>0</v>
      </c>
      <c r="N41" s="52">
        <f t="shared" si="35"/>
        <v>0</v>
      </c>
      <c r="S41" s="200" t="str">
        <f>IF($Q$3=リスト!$B$3,IFERROR(IF(AND(ISNUMBER(E41),E41=INT(E41),E41&gt;=0,LEN(E41)&lt;=12,ISNUMBER(F41),F41=INT(F41),F41&gt;=0,LEN(F41)&lt;=12,ISNUMBER(G41),G41=INT(G41),G41&gt;=0,LEN(G41)&lt;=12),"OK","NG"),"NG"),IF($Q$3=リスト!$B$4,IFERROR(IF(AND(ISNUMBER(F41),F41=INT(F41),F41&gt;=0,LEN(F41)&lt;=12,ISNUMBER(G41),G41=INT(G41),G41&gt;=0,LEN(G41)&lt;=12),"OK","NG"),"NG"),IF($Q$3=リスト!$B$5,IFERROR(IF(AND(ISNUMBER(G41),G41=INT(G41),G41&gt;=0,LEN(G41)&lt;=12),"OK","NG"),"NG"),"-")))</f>
        <v>OK</v>
      </c>
      <c r="T41" s="200" t="str">
        <f t="shared" si="34"/>
        <v>OK</v>
      </c>
      <c r="U41" s="200" t="str">
        <f>IFERROR(IF(AND(ISNUMBER(I41),I41=INT(I41),I41&gt;=0,LEN(I41)&lt;=12),"OK","NG"),"NG")</f>
        <v>OK</v>
      </c>
      <c r="V41" s="200" t="str">
        <f>IFERROR(IF($Q$5=リスト!$J$3,IF(AND(ISNUMBER(J41),J41=INT(J41),J41&gt;=0,LEN(J41)&lt;=12,ISNUMBER(K41),K41=INT(K41),K41&gt;=0,LEN(K41)&lt;=12,ISNUMBER(L41),L41=INT(L41),L41&gt;=0,LEN(L41)&lt;=12),"OK","NG"),IF($Q$5=リスト!$J$4,IF(AND(ISNUMBER(J41),J41=INT(J41),J41&gt;=0,LEN(J41)&lt;=12,ISNUMBER(K41),K41=INT(K41),K41&gt;=0,LEN(K41)&lt;=12,ISNUMBER(L41),L41=INT(L41),L41&gt;=0,LEN(L41)&lt;=12,ISNUMBER(M41),M41=INT(M41),M41&gt;=0,LEN(M41)&lt;=12),"OK","NG"),IF($Q$5=リスト!$J$5,IF(AND(ISNUMBER(J41),J41=INT(J41),J41&gt;=0,LEN(J41)&lt;=12,ISNUMBER(K41),K41=INT(K41),K41&gt;=0,LEN(K41)&lt;=12,ISNUMBER(L41),L41=INT(L41),L41&gt;=0,LEN(L41)&lt;=12,ISNUMBER(M41),M41=INT(M41),M41&gt;=0,LEN(M41)&lt;=12,ISNUMBER(N41),N41=INT(N41),N41&gt;=0,LEN(N41)&lt;=12),"OK","NG"),"NG"))),"NG")</f>
        <v>OK</v>
      </c>
      <c r="W41" s="200" t="s">
        <v>34</v>
      </c>
      <c r="X41" s="200" t="s">
        <v>34</v>
      </c>
      <c r="Y41" s="200" t="s">
        <v>34</v>
      </c>
      <c r="Z41" s="200" t="s">
        <v>34</v>
      </c>
      <c r="AA41" s="200" t="s">
        <v>34</v>
      </c>
    </row>
    <row r="42" spans="2:27" ht="46.5" customHeight="1" x14ac:dyDescent="0.35">
      <c r="B42" s="86"/>
      <c r="C42" s="84" t="s">
        <v>236</v>
      </c>
      <c r="D42" s="84"/>
      <c r="E42" s="49"/>
      <c r="F42" s="49"/>
      <c r="G42" s="49"/>
      <c r="H42" s="49"/>
      <c r="I42" s="52">
        <f t="shared" ref="I42:N42" si="36">I14+I25</f>
        <v>0</v>
      </c>
      <c r="J42" s="52">
        <f t="shared" si="36"/>
        <v>2000000</v>
      </c>
      <c r="K42" s="52">
        <f t="shared" si="36"/>
        <v>1500000</v>
      </c>
      <c r="L42" s="52">
        <f t="shared" si="36"/>
        <v>1000000</v>
      </c>
      <c r="M42" s="52">
        <f t="shared" si="36"/>
        <v>0</v>
      </c>
      <c r="N42" s="52">
        <f t="shared" si="36"/>
        <v>0</v>
      </c>
      <c r="S42" s="200" t="s">
        <v>34</v>
      </c>
      <c r="T42" s="200" t="s">
        <v>34</v>
      </c>
      <c r="U42" s="200" t="str">
        <f>IFERROR(IF(AND(ISNUMBER(I42),I42=INT(I42),I42&gt;=0,LEN(I42)&lt;=12),"OK","NG"),"NG")</f>
        <v>OK</v>
      </c>
      <c r="V42" s="200" t="str">
        <f>IFERROR(IF($Q$5=リスト!$J$3,IF(AND(ISNUMBER(J42),J42=INT(J42),J42&gt;=0,LEN(J42)&lt;=12,ISNUMBER(K42),K42=INT(K42),K42&gt;=0,LEN(K42)&lt;=12,ISNUMBER(L42),L42=INT(L42),L42&gt;=0,LEN(L42)&lt;=12),"OK","NG"),IF($Q$5=リスト!$J$4,IF(AND(ISNUMBER(J42),J42=INT(J42),J42&gt;=0,LEN(J42)&lt;=12,ISNUMBER(K42),K42=INT(K42),K42&gt;=0,LEN(K42)&lt;=12,ISNUMBER(L42),L42=INT(L42),L42&gt;=0,LEN(L42)&lt;=12,ISNUMBER(M42),M42=INT(M42),M42&gt;=0,LEN(M42)&lt;=12),"OK","NG"),IF($Q$5=リスト!$J$5,IF(AND(ISNUMBER(J42),J42=INT(J42),J42&gt;=0,LEN(J42)&lt;=12,ISNUMBER(K42),K42=INT(K42),K42&gt;=0,LEN(K42)&lt;=12,ISNUMBER(L42),L42=INT(L42),L42&gt;=0,LEN(L42)&lt;=12,ISNUMBER(M42),M42=INT(M42),M42&gt;=0,LEN(M42)&lt;=12,ISNUMBER(N42),N42=INT(N42),N42&gt;=0,LEN(N42)&lt;=12),"OK","NG"),"NG"))),"NG")</f>
        <v>OK</v>
      </c>
      <c r="W42" s="200" t="s">
        <v>34</v>
      </c>
      <c r="X42" s="200" t="s">
        <v>34</v>
      </c>
      <c r="Y42" s="200" t="s">
        <v>34</v>
      </c>
      <c r="Z42" s="200" t="s">
        <v>34</v>
      </c>
      <c r="AA42" s="200" t="s">
        <v>34</v>
      </c>
    </row>
    <row r="43" spans="2:27" ht="46.5" customHeight="1" x14ac:dyDescent="0.35">
      <c r="B43" s="83" t="s">
        <v>667</v>
      </c>
      <c r="C43" s="87"/>
      <c r="D43" s="87"/>
      <c r="E43" s="52">
        <f t="shared" ref="E43:N43" si="37">E38+E39+E40</f>
        <v>90000000</v>
      </c>
      <c r="F43" s="51">
        <f t="shared" si="37"/>
        <v>92000000</v>
      </c>
      <c r="G43" s="51">
        <f t="shared" si="37"/>
        <v>95000000</v>
      </c>
      <c r="H43" s="51">
        <f t="shared" si="37"/>
        <v>95000000</v>
      </c>
      <c r="I43" s="51">
        <f t="shared" si="37"/>
        <v>95000000</v>
      </c>
      <c r="J43" s="51">
        <f t="shared" si="37"/>
        <v>105080000</v>
      </c>
      <c r="K43" s="51">
        <f t="shared" si="37"/>
        <v>113144000</v>
      </c>
      <c r="L43" s="51">
        <f t="shared" si="37"/>
        <v>125240000</v>
      </c>
      <c r="M43" s="51">
        <f t="shared" si="37"/>
        <v>0</v>
      </c>
      <c r="N43" s="51">
        <f t="shared" si="37"/>
        <v>0</v>
      </c>
      <c r="S43" s="200" t="str">
        <f>IF($Q$3=リスト!$B$3,IFERROR(IF(AND(ISNUMBER(E43),E43=INT(E43),LEN(ABS(E43))&lt;=12,ISNUMBER(F43),F43=INT(F43),LEN(ABS(F43))&lt;=12,ISNUMBER(G43),G43=INT(G43),LEN(ABS(G43))&lt;=12),"OK","NG"),"NG"),IF($Q$3=リスト!$B$4,IFERROR(IF(AND(ISNUMBER(F43),F43=INT(F43),LEN(ABS(F43))&lt;=12,ISNUMBER(G43),G43=INT(G43),LEN(ABS(G43))&lt;=12),"OK","NG"),"NG"),IF($Q$3=リスト!$B$5,IFERROR(IF(AND(ISNUMBER(G43),G43=INT(G43),LEN(ABS(G43))&lt;=12),"OK","NG"),"NG"),"-")))</f>
        <v>OK</v>
      </c>
      <c r="T43" s="200" t="str">
        <f t="shared" ref="T43" si="38">IFERROR(IF(AND(ISNUMBER(H43),H43=INT(H43),LEN(ABS(H43))&lt;=12),"OK","NG"),"NG")</f>
        <v>OK</v>
      </c>
      <c r="U43" s="200" t="str">
        <f t="shared" ref="U43" si="39">IFERROR(IF(AND(ISNUMBER(I43),I43=INT(I43),LEN(ABS(I43))&lt;=12),"OK","NG"),"NG")</f>
        <v>OK</v>
      </c>
      <c r="V43" s="200" t="str">
        <f>IFERROR(IF($Q$5=リスト!$J$3,IF(AND(ISNUMBER(J43),J43=INT(J43),LEN(ABS(J43))&lt;=12,ISNUMBER(K43),K43=INT(K43),LEN(ABS(K43))&lt;=12,ISNUMBER(L43),L43=INT(L43),LEN(ABS(L43))&lt;=12),"OK","NG"),IF($Q$5=リスト!$J$4,IF(AND(ISNUMBER(J43),J43=INT(J43),LEN(ABS(J43))&lt;=12,ISNUMBER(K43),K43=INT(K43),LEN(ABS(K43))&lt;=12,ISNUMBER(L43),L43=INT(L43),LEN(ABS(L43))&lt;=12,ISNUMBER(M43),M43=INT(M43),LEN(ABS(M43))&lt;=12),"OK","NG"),IF($Q$5=リスト!$J$5,IF(AND(ISNUMBER(J43),J43=INT(J43),LEN(ABS(J43))&lt;=12,ISNUMBER(K43),K43=INT(K43),LEN(ABS(K43))&lt;=12,ISNUMBER(L43),L43=INT(L43),LEN(ABS(L43))&lt;=12,ISNUMBER(M43),M43=INT(M43),LEN(ABS(M43))&lt;=12,ISNUMBER(N43),N43=INT(N43),LEN(ABS(N43))&lt;=12),"OK","NG"),"NG"))),"NG")</f>
        <v>OK</v>
      </c>
      <c r="W43" s="200" t="s">
        <v>34</v>
      </c>
      <c r="X43" s="200" t="s">
        <v>34</v>
      </c>
      <c r="Y43" s="200" t="s">
        <v>34</v>
      </c>
      <c r="Z43" s="200" t="s">
        <v>34</v>
      </c>
      <c r="AA43" s="200" t="s">
        <v>34</v>
      </c>
    </row>
    <row r="44" spans="2:27" ht="46.5" customHeight="1" x14ac:dyDescent="0.35">
      <c r="B44" s="88" t="s">
        <v>1693</v>
      </c>
      <c r="C44" s="89"/>
      <c r="D44" s="89"/>
      <c r="E44" s="90"/>
      <c r="F44" s="90"/>
      <c r="G44" s="90"/>
      <c r="H44" s="90"/>
      <c r="I44" s="90"/>
      <c r="J44" s="175">
        <f>IF(J43=0,0,IFERROR(ROUNDDOWN(((J43/$I$43)^(1/LEFT(J$2,1))-1)*100,1),0))</f>
        <v>10.6</v>
      </c>
      <c r="K44" s="175">
        <f>IF(K43=0,0,IFERROR(ROUNDDOWN(((K43/$I$43)^(1/LEFT(K$2,1))-1)*100,1),0))</f>
        <v>9.1</v>
      </c>
      <c r="L44" s="175">
        <f>IF(L43=0,0,IFERROR(ROUNDDOWN(((L43/$I$43)^(1/LEFT(L$2,1))-1)*100,1),0))</f>
        <v>9.6</v>
      </c>
      <c r="M44" s="175">
        <f>IF(M43=0,0,IFERROR(ROUNDDOWN(((M43/$I$43)^(1/LEFT(M$2,1))-1)*100,1),0))</f>
        <v>0</v>
      </c>
      <c r="N44" s="175">
        <f>IF(N43=0,0,IFERROR(ROUNDDOWN(((N43/$I$43)^(1/LEFT(N$2,1))-1)*100,1),0))</f>
        <v>0</v>
      </c>
      <c r="S44" s="200" t="s">
        <v>34</v>
      </c>
      <c r="T44" s="200" t="s">
        <v>34</v>
      </c>
      <c r="U44" s="200" t="s">
        <v>34</v>
      </c>
      <c r="V44" s="200" t="s">
        <v>34</v>
      </c>
      <c r="W44" s="200" t="s">
        <v>34</v>
      </c>
      <c r="X44" s="200" t="s">
        <v>34</v>
      </c>
      <c r="Y44" s="200" t="s">
        <v>34</v>
      </c>
      <c r="Z44" s="200" t="s">
        <v>34</v>
      </c>
      <c r="AA44" s="200" t="s">
        <v>34</v>
      </c>
    </row>
    <row r="45" spans="2:27" ht="46.5" customHeight="1" x14ac:dyDescent="0.35">
      <c r="B45" s="91" t="s">
        <v>98</v>
      </c>
      <c r="C45" s="92"/>
      <c r="D45" s="92"/>
      <c r="E45" s="93"/>
      <c r="F45" s="93"/>
      <c r="G45" s="93"/>
      <c r="H45" s="93"/>
      <c r="I45" s="93"/>
      <c r="J45" s="176"/>
      <c r="K45" s="176"/>
      <c r="L45" s="176"/>
      <c r="M45" s="176"/>
      <c r="N45" s="177"/>
      <c r="S45" s="200" t="s">
        <v>34</v>
      </c>
      <c r="T45" s="200" t="s">
        <v>34</v>
      </c>
      <c r="U45" s="200" t="s">
        <v>34</v>
      </c>
      <c r="V45" s="200" t="s">
        <v>34</v>
      </c>
      <c r="W45" s="200" t="s">
        <v>34</v>
      </c>
      <c r="X45" s="200" t="s">
        <v>34</v>
      </c>
      <c r="Y45" s="200" t="s">
        <v>34</v>
      </c>
      <c r="Z45" s="200" t="s">
        <v>34</v>
      </c>
      <c r="AA45" s="200" t="s">
        <v>34</v>
      </c>
    </row>
    <row r="46" spans="2:27" ht="46.5" customHeight="1" x14ac:dyDescent="0.35">
      <c r="B46" s="94" t="s">
        <v>1694</v>
      </c>
      <c r="C46" s="95"/>
      <c r="D46" s="95"/>
      <c r="E46" s="96">
        <v>1</v>
      </c>
      <c r="F46" s="97">
        <v>1</v>
      </c>
      <c r="G46" s="97">
        <v>1</v>
      </c>
      <c r="H46" s="97">
        <v>1</v>
      </c>
      <c r="I46" s="97">
        <v>1</v>
      </c>
      <c r="J46" s="97">
        <v>1</v>
      </c>
      <c r="K46" s="97">
        <v>1</v>
      </c>
      <c r="L46" s="97">
        <v>1</v>
      </c>
      <c r="M46" s="97"/>
      <c r="N46" s="178"/>
      <c r="S46" s="200" t="str">
        <f>IF($Q$3=リスト!$B$3,IFERROR(IF(AND(ISNUMBER(E46),E46&gt;=0,LEN(INT(E46))&lt;=3,E46=ROUND(E46,0),ISNUMBER(F46),F46&gt;=0,LEN(INT(F46))&lt;=3,F46=ROUND(F46,0),ISNUMBER(G46),G46&gt;=0,LEN(INT(G46))&lt;=3,G46=ROUND(G46,0)),"OK","NG"),"NG"),IF($Q$3=リスト!$B$4,IFERROR(IF(AND(ISNUMBER(F46),F46&gt;=0,LEN(INT(F46))&lt;=3,F46=ROUND(F46,0),ISNUMBER(G46),G46&gt;=0,LEN(INT(G46))&lt;=3,G46=ROUND(G46,0)),"OK","NG"),"NG"),IF($Q$3=リスト!$B$5,IFERROR(IF(AND(ISNUMBER(G46),G46&gt;=0,LEN(INT(G46))&lt;=3,G46=ROUND(G46,0)),"OK","NG"),"NG"),"-")))</f>
        <v>OK</v>
      </c>
      <c r="T46" s="200" t="str">
        <f>IFERROR(IF(AND(ISNUMBER(H46),H46&gt;=0,LEN(INT(H46))&lt;=3,H46=ROUND(H46,0)),"OK","NG"),"NG")</f>
        <v>OK</v>
      </c>
      <c r="U46" s="200" t="str">
        <f>IFERROR(IF(AND(ISNUMBER(I46),I46&gt;=0,LEN(INT(I46))&lt;=3,I46=ROUND(I46,0)),"OK","NG"),"NG")</f>
        <v>OK</v>
      </c>
      <c r="V46" s="200" t="str">
        <f>IFERROR(IF($Q$5=リスト!$J$3,IF(AND(ISNUMBER(J46),J46&gt;=0,LEN(INT(J46))&lt;=3,J46=ROUND(J46,0),ISNUMBER(K46),K46&gt;=0,LEN(INT(K46))&lt;=3,K46=ROUND(K46,0),ISNUMBER(L46),L46&gt;=0,LEN(INT(L46))&lt;=3,L46=ROUND(L46,0)),"OK","NG"),IF($Q$5=リスト!$J$4,IF(AND(ISNUMBER(J46),J46&gt;=0,LEN(INT(J46))&lt;=3,J46=ROUND(J46,0),ISNUMBER(K46),K46&gt;=0,LEN(INT(K46))&lt;=3,K46=ROUND(K46,0),ISNUMBER(L46),L46&gt;=0,LEN(INT(L46))&lt;=3,L46=ROUND(L46,0),ISNUMBER(M46),M46&gt;=0,LEN(INT(M46))&lt;=3,M46=ROUND(M46,0)),"OK","NG"),IF($Q$5=リスト!$J$5,IF(AND(ISNUMBER(J46),J46&gt;=0,LEN(INT(J46))&lt;=3,J46=ROUND(J46,0),ISNUMBER(K46),K46&gt;=0,LEN(INT(K46))&lt;=3,K46=ROUND(K46,0),ISNUMBER(L46),L46&gt;=0,LEN(INT(L46))&lt;=3,L46=ROUND(L46,0),ISNUMBER(M46),M46&gt;=0,LEN(INT(M46))&lt;=3,M46=ROUND(M46,0),ISNUMBER(N46),N46&gt;=0,LEN(INT(N46))&lt;=3,N46=ROUND(N46,0)),"OK","NG"),"NG"))),"NG")</f>
        <v>OK</v>
      </c>
      <c r="W46" s="200" t="str">
        <f>IF($Q$3=リスト!$B$3,IF(OR($E46="",$F46="",$G46=""),"NG","OK"),IF($Q$3=リスト!$B$4,IF(OR($F46="",$G46=""),"NG","OK"),IF($Q$3=リスト!$B$5,IF($G46="","NG","OK"),"-")))</f>
        <v>OK</v>
      </c>
      <c r="X46" s="200" t="str">
        <f t="shared" ref="X46:Y49" si="40">IF(H46="","NG","OK")</f>
        <v>OK</v>
      </c>
      <c r="Y46" s="200" t="str">
        <f t="shared" si="40"/>
        <v>OK</v>
      </c>
      <c r="Z46" s="200" t="str">
        <f>IF($Q$5=リスト!$J$3,IF(COUNTA($J46:$L46)&lt;3,"NG","OK"),IF($Q$5=リスト!$J$4,IF(COUNTA($J46:$M46)&lt;4,"NG","OK"),IF($Q$5=リスト!$J$5,IF(COUNTA($J46:$N46)&lt;5,"NG","OK"),"NG")))</f>
        <v>OK</v>
      </c>
      <c r="AA46" s="200" t="s">
        <v>34</v>
      </c>
    </row>
    <row r="47" spans="2:27" ht="46.5" customHeight="1" x14ac:dyDescent="0.35">
      <c r="B47" s="94" t="s">
        <v>237</v>
      </c>
      <c r="C47" s="95"/>
      <c r="D47" s="98"/>
      <c r="E47" s="99">
        <v>10000000</v>
      </c>
      <c r="F47" s="100">
        <v>10000000</v>
      </c>
      <c r="G47" s="100">
        <v>10000000</v>
      </c>
      <c r="H47" s="179">
        <v>10000000</v>
      </c>
      <c r="I47" s="100">
        <v>10000000</v>
      </c>
      <c r="J47" s="100">
        <v>10400000</v>
      </c>
      <c r="K47" s="100">
        <v>10788000</v>
      </c>
      <c r="L47" s="100">
        <v>11250000</v>
      </c>
      <c r="M47" s="100"/>
      <c r="N47" s="180"/>
      <c r="S47" s="200" t="str">
        <f>IF($Q$3=リスト!$B$3,IFERROR(IF(AND(ISNUMBER(E47),E47=INT(E47),E47&gt;=0,LEN(E47)&lt;=12,ISNUMBER(F47),F47=INT(F47),F47&gt;=0,LEN(F47)&lt;=12,ISNUMBER(G47),G47=INT(G47),G47&gt;=0,LEN(G47)&lt;=12),"OK","NG"),"NG"),IF($Q$3=リスト!$B$4,IFERROR(IF(AND(ISNUMBER(F47),F47=INT(F47),F47&gt;=0,LEN(F47)&lt;=12,ISNUMBER(G47),G47=INT(G47),G47&gt;=0,LEN(G47)&lt;=12),"OK","NG"),"NG"),IF($Q$3=リスト!$B$5,IFERROR(IF(AND(ISNUMBER(G47),G47=INT(G47),G47&gt;=0,LEN(G47)&lt;=12),"OK","NG"),"NG"),"-")))</f>
        <v>OK</v>
      </c>
      <c r="T47" s="200" t="str">
        <f>IFERROR(IF(AND(ISNUMBER(H47),H47=INT(H47),H47&gt;=0,LEN(H47)&lt;=12),"OK","NG"),"NG")</f>
        <v>OK</v>
      </c>
      <c r="U47" s="200" t="str">
        <f>IFERROR(IF(AND(ISNUMBER(I47),I47=INT(I47),I47&gt;=0,LEN(I47)&lt;=12),"OK","NG"),"NG")</f>
        <v>OK</v>
      </c>
      <c r="V47" s="200" t="str">
        <f>IFERROR(IF($Q$5=リスト!$J$3,IF(AND(ISNUMBER(J47),J47=INT(J47),J47&gt;=0,LEN(J47)&lt;=12,ISNUMBER(K47),K47=INT(K47),K47&gt;=0,LEN(K47)&lt;=12,ISNUMBER(L47),L47=INT(L47),L47&gt;=0,LEN(L47)&lt;=12),"OK","NG"),IF($Q$5=リスト!$J$4,IF(AND(ISNUMBER(J47),J47=INT(J47),J47&gt;=0,LEN(J47)&lt;=12,ISNUMBER(K47),K47=INT(K47),K47&gt;=0,LEN(K47)&lt;=12,ISNUMBER(L47),L47=INT(L47),L47&gt;=0,LEN(L47)&lt;=12,ISNUMBER(M47),M47=INT(M47),M47&gt;=0,LEN(M47)&lt;=12),"OK","NG"),IF($Q$5=リスト!$J$5,IF(AND(ISNUMBER(J47),J47=INT(J47),J47&gt;=0,LEN(J47)&lt;=12,ISNUMBER(K47),K47=INT(K47),K47&gt;=0,LEN(K47)&lt;=12,ISNUMBER(L47),L47=INT(L47),L47&gt;=0,LEN(L47)&lt;=12,ISNUMBER(M47),M47=INT(M47),M47&gt;=0,LEN(M47)&lt;=12,ISNUMBER(N47),N47=INT(N47),N47&gt;=0,LEN(N47)&lt;=12),"OK","NG"),"NG"))),"NG")</f>
        <v>OK</v>
      </c>
      <c r="W47" s="200" t="str">
        <f>IF($Q$3=リスト!$B$3,IF(OR($E47="",$F47="",$G47=""),"NG","OK"),IF($Q$3=リスト!$B$4,IF(OR($F47="",$G47=""),"NG","OK"),IF($Q$3=リスト!$B$5,IF($G47="","NG","OK"),"-")))</f>
        <v>OK</v>
      </c>
      <c r="X47" s="200" t="str">
        <f t="shared" si="40"/>
        <v>OK</v>
      </c>
      <c r="Y47" s="200" t="str">
        <f t="shared" si="40"/>
        <v>OK</v>
      </c>
      <c r="Z47" s="200" t="str">
        <f>IF($Q$5=リスト!$J$3,IF(COUNTA($J47:$L47)&lt;3,"NG","OK"),IF($Q$5=リスト!$J$4,IF(COUNTA($J47:$M47)&lt;4,"NG","OK"),IF($Q$5=リスト!$J$5,IF(COUNTA($J47:$N47)&lt;5,"NG","OK"),"NG")))</f>
        <v>OK</v>
      </c>
      <c r="AA47" s="200" t="s">
        <v>34</v>
      </c>
    </row>
    <row r="48" spans="2:27" ht="46.5" customHeight="1" x14ac:dyDescent="0.35">
      <c r="B48" s="94" t="s">
        <v>238</v>
      </c>
      <c r="C48" s="95"/>
      <c r="D48" s="98"/>
      <c r="E48" s="101">
        <v>0</v>
      </c>
      <c r="F48" s="102">
        <v>0</v>
      </c>
      <c r="G48" s="102">
        <v>0</v>
      </c>
      <c r="H48" s="181">
        <v>0</v>
      </c>
      <c r="I48" s="102">
        <v>0</v>
      </c>
      <c r="J48" s="102">
        <v>0</v>
      </c>
      <c r="K48" s="102">
        <v>0</v>
      </c>
      <c r="L48" s="102">
        <v>0</v>
      </c>
      <c r="M48" s="102"/>
      <c r="N48" s="182"/>
      <c r="S48" s="200" t="str">
        <f>IF($Q$3=リスト!$B$3,IFERROR(IF(AND(ISNUMBER(E48),E48=INT(E48),E48&gt;=0,LEN(E48)&lt;=12,ISNUMBER(F48),F48=INT(F48),F48&gt;=0,LEN(F48)&lt;=12,ISNUMBER(G48),G48=INT(G48),G48&gt;=0,LEN(G48)&lt;=12),"OK","NG"),"NG"),IF($Q$3=リスト!$B$4,IFERROR(IF(AND(ISNUMBER(F48),F48=INT(F48),F48&gt;=0,LEN(F48)&lt;=12,ISNUMBER(G48),G48=INT(G48),G48&gt;=0,LEN(G48)&lt;=12),"OK","NG"),"NG"),IF($Q$3=リスト!$B$5,IFERROR(IF(AND(ISNUMBER(G48),G48=INT(G48),G48&gt;=0,LEN(G48)&lt;=12),"OK","NG"),"NG"),"-")))</f>
        <v>OK</v>
      </c>
      <c r="T48" s="200" t="str">
        <f>IFERROR(IF(AND(ISNUMBER(H48),H48=INT(H48),H48&gt;=0,LEN(H48)&lt;=12),"OK","NG"),"NG")</f>
        <v>OK</v>
      </c>
      <c r="U48" s="200" t="str">
        <f>IFERROR(IF(AND(ISNUMBER(I48),I48=INT(I48),I48&gt;=0,LEN(I48)&lt;=12),"OK","NG"),"NG")</f>
        <v>OK</v>
      </c>
      <c r="V48" s="200" t="str">
        <f>IFERROR(IF($Q$5=リスト!$J$3,IF(AND(ISNUMBER(J48),J48=INT(J48),J48&gt;=0,LEN(J48)&lt;=12,ISNUMBER(K48),K48=INT(K48),K48&gt;=0,LEN(K48)&lt;=12,ISNUMBER(L48),L48=INT(L48),L48&gt;=0,LEN(L48)&lt;=12),"OK","NG"),IF($Q$5=リスト!$J$4,IF(AND(ISNUMBER(J48),J48=INT(J48),J48&gt;=0,LEN(J48)&lt;=12,ISNUMBER(K48),K48=INT(K48),K48&gt;=0,LEN(K48)&lt;=12,ISNUMBER(L48),L48=INT(L48),L48&gt;=0,LEN(L48)&lt;=12,ISNUMBER(M48),M48=INT(M48),M48&gt;=0,LEN(M48)&lt;=12),"OK","NG"),IF($Q$5=リスト!$J$5,IF(AND(ISNUMBER(J48),J48=INT(J48),J48&gt;=0,LEN(J48)&lt;=12,ISNUMBER(K48),K48=INT(K48),K48&gt;=0,LEN(K48)&lt;=12,ISNUMBER(L48),L48=INT(L48),L48&gt;=0,LEN(L48)&lt;=12,ISNUMBER(M48),M48=INT(M48),M48&gt;=0,LEN(M48)&lt;=12,ISNUMBER(N48),N48=INT(N48),N48&gt;=0,LEN(N48)&lt;=12),"OK","NG"),"NG"))),"NG")</f>
        <v>OK</v>
      </c>
      <c r="W48" s="200" t="str">
        <f>IF($Q$3=リスト!$B$3,IF(OR($E48="",$F48="",$G48=""),"NG","OK"),IF($Q$3=リスト!$B$4,IF(OR($F48="",$G48=""),"NG","OK"),IF($Q$3=リスト!$B$5,IF($G48="","NG","OK"),"-")))</f>
        <v>OK</v>
      </c>
      <c r="X48" s="200" t="str">
        <f t="shared" si="40"/>
        <v>OK</v>
      </c>
      <c r="Y48" s="200" t="str">
        <f t="shared" si="40"/>
        <v>OK</v>
      </c>
      <c r="Z48" s="200" t="str">
        <f>IF($Q$5=リスト!$J$3,IF(COUNTA($J48:$L48)&lt;3,"NG","OK"),IF($Q$5=リスト!$J$4,IF(COUNTA($J48:$M48)&lt;4,"NG","OK"),IF($Q$5=リスト!$J$5,IF(COUNTA($J48:$N48)&lt;5,"NG","OK"),"NG")))</f>
        <v>OK</v>
      </c>
      <c r="AA48" s="200" t="s">
        <v>34</v>
      </c>
    </row>
    <row r="49" spans="2:27" ht="46.5" customHeight="1" x14ac:dyDescent="0.35">
      <c r="B49" s="94" t="s">
        <v>1695</v>
      </c>
      <c r="C49" s="95"/>
      <c r="D49" s="95"/>
      <c r="E49" s="103">
        <v>20</v>
      </c>
      <c r="F49" s="104">
        <v>20</v>
      </c>
      <c r="G49" s="105">
        <v>20</v>
      </c>
      <c r="H49" s="183">
        <v>20</v>
      </c>
      <c r="I49" s="184">
        <v>20</v>
      </c>
      <c r="J49" s="185">
        <v>20</v>
      </c>
      <c r="K49" s="185">
        <v>20</v>
      </c>
      <c r="L49" s="185">
        <v>20</v>
      </c>
      <c r="M49" s="185"/>
      <c r="N49" s="186"/>
      <c r="S49" s="200" t="str">
        <f>IF($Q$3=リスト!$B$3,IFERROR(IF(AND(ISNUMBER(E49),E49&gt;0,LEN(INT(E49))&lt;=3,E49=ROUND(E49,2),ISNUMBER(F49),F49&gt;0,LEN(INT(F49))&lt;=3,F49=ROUND(F49,2),ISNUMBER(G49),G49&gt;0,LEN(INT(G49))&lt;=3,G49=ROUND(G49,2)),"OK","NG"),"NG"),IF($Q$3=リスト!$B$4,IFERROR(IF(AND(ISNUMBER(F49),F49&gt;0,LEN(INT(F49))&lt;=3,F49=ROUND(F49,2),ISNUMBER(G49),G49&gt;0,LEN(INT(G49))&lt;=3,G49=ROUND(G49,2)),"OK","NG"),"NG"),IF($Q$3=リスト!$B$5,IFERROR(IF(AND(ISNUMBER(G49),G49&gt;0,LEN(INT(G49))&lt;=3,G49=ROUND(G49,2)),"OK","NG"),"NG"),"-")))</f>
        <v>OK</v>
      </c>
      <c r="T49" s="200" t="str">
        <f>IFERROR(IF(AND(ISNUMBER(H49),H49&gt;0,LEN(INT(H49))&lt;=3,H49=ROUND(H49,2)),"OK","NG"),"NG")</f>
        <v>OK</v>
      </c>
      <c r="U49" s="200" t="str">
        <f>IFERROR(IF(AND(ISNUMBER(I49),I49&gt;0,LEN(INT(I49))&lt;=3,I49=ROUND(I49,2)),"OK","NG"),"NG")</f>
        <v>OK</v>
      </c>
      <c r="V49" s="200" t="str">
        <f>IFERROR(IF($Q$5=リスト!$J$3,IF(AND(ISNUMBER(J49),J49&gt;0,LEN(INT(J49))&lt;=3,J49=ROUND(J49,2),ISNUMBER(K49),K49&gt;0,LEN(INT(K49))&lt;=3,K49=ROUND(K49,2),ISNUMBER(L49),L49&gt;0,LEN(INT(L49))&lt;=3,L49=ROUND(L49,2)),"OK","NG"),IF($Q$5=リスト!$J$4,IF(AND(ISNUMBER(J49),J49&gt;0,LEN(INT(J49))&lt;=3,J49=ROUND(J49,2),ISNUMBER(K49),K49&gt;0,LEN(INT(K49))&lt;=3,K49=ROUND(K49,2),ISNUMBER(L49),L49&gt;0,LEN(INT(L49))&lt;=3,L49=ROUND(L49,2),ISNUMBER(M49),M49&gt;0,LEN(INT(M49))&lt;=3,M49=ROUND(M49,2)),"OK","NG"),IF($Q$5=リスト!$J$5,IF(AND(ISNUMBER(J49),J49&gt;0,LEN(INT(J49))&lt;=3,J49=ROUND(J49,2),ISNUMBER(K49),K49&gt;0,LEN(INT(K49))&lt;=3,K49=ROUND(K49,2),ISNUMBER(L49),L49&gt;0,LEN(INT(L49))&lt;=3,L49=ROUND(L49,2),ISNUMBER(M49),M49&gt;0,LEN(INT(M49))&lt;=3,M49=ROUND(M49,2),ISNUMBER(N49),N49&gt;0,LEN(INT(N49))&lt;=3,N49=ROUND(N49,2)),"OK","NG"),"NG"))),"NG")</f>
        <v>OK</v>
      </c>
      <c r="W49" s="200" t="str">
        <f>IF($Q$3=リスト!$B$3,IF(OR($E49="",$F49="",$G49=""),"NG","OK"),IF($Q$3=リスト!$B$4,IF(OR($F49="",$G49=""),"NG","OK"),IF($Q$3=リスト!$B$5,IF($G49="","NG","OK"),"-")))</f>
        <v>OK</v>
      </c>
      <c r="X49" s="200" t="str">
        <f t="shared" si="40"/>
        <v>OK</v>
      </c>
      <c r="Y49" s="200" t="str">
        <f t="shared" si="40"/>
        <v>OK</v>
      </c>
      <c r="Z49" s="200" t="str">
        <f>IF($Q$5=リスト!$J$3,IF(COUNTA($J49:$L49)&lt;3,"NG","OK"),IF($Q$5=リスト!$J$4,IF(COUNTA($J49:$M49)&lt;4,"NG","OK"),IF($Q$5=リスト!$J$5,IF(COUNTA($J49:$N49)&lt;5,"NG","OK"),"NG")))</f>
        <v>OK</v>
      </c>
      <c r="AA49" s="200" t="s">
        <v>34</v>
      </c>
    </row>
    <row r="50" spans="2:27" ht="46.5" customHeight="1" x14ac:dyDescent="0.35">
      <c r="B50" s="94"/>
      <c r="C50" s="106" t="s">
        <v>1696</v>
      </c>
      <c r="D50" s="95"/>
      <c r="E50" s="107">
        <v>20</v>
      </c>
      <c r="F50" s="108">
        <v>20</v>
      </c>
      <c r="G50" s="108">
        <v>20</v>
      </c>
      <c r="H50" s="187">
        <v>20</v>
      </c>
      <c r="I50" s="188">
        <v>20</v>
      </c>
      <c r="J50" s="189">
        <v>20</v>
      </c>
      <c r="K50" s="189">
        <v>20</v>
      </c>
      <c r="L50" s="189">
        <v>20</v>
      </c>
      <c r="M50" s="189"/>
      <c r="N50" s="189"/>
      <c r="S50" s="200" t="str">
        <f>IF($Q$3=リスト!$B$3,IFERROR(IF(AND(ISNUMBER(E50),E50&gt;=0,LEN(INT(E50))&lt;=3,E50=ROUND(E50,0),ISNUMBER(F50),F50&gt;=0,LEN(INT(F50))&lt;=3,F50=ROUND(F50,0),ISNUMBER(G50),G50&gt;=0,LEN(INT(G50))&lt;=3,G50=ROUND(G50,0)),"OK","NG"),"NG"),IF($Q$3=リスト!$B$4,IFERROR(IF(AND(ISNUMBER(F50),F50&gt;=0,LEN(INT(F50))&lt;=3,F50=ROUND(F50,0),ISNUMBER(G50),G50&gt;=0,LEN(INT(G50))&lt;=3,G50=ROUND(G50,0)),"OK","NG"),"NG"),IF($Q$3=リスト!$B$5,IFERROR(IF(AND(ISNUMBER(G50),G50&gt;=0,LEN(INT(G50))&lt;=3,G50=ROUND(G50,0)),"OK","NG"),"NG"),"-")))</f>
        <v>OK</v>
      </c>
      <c r="T50" s="200" t="str">
        <f>IFERROR(IF(AND(ISNUMBER(H50),H50&gt;=0,LEN(INT(H50))&lt;=3,H50=ROUND(H50,0)),"OK","NG"),"NG")</f>
        <v>OK</v>
      </c>
      <c r="U50" s="200" t="s">
        <v>34</v>
      </c>
      <c r="V50" s="200" t="s">
        <v>34</v>
      </c>
      <c r="W50" s="200" t="str">
        <f>IF($Q$3=リスト!$B$3,IF(OR($E50="",$F50="",$G50=""),"NG","OK"),IF($Q$3=リスト!$B$4,IF(OR($F50="",$G50=""),"NG","OK"),IF($Q$3=リスト!$B$5,IF($G50="","NG","OK"),"-")))</f>
        <v>OK</v>
      </c>
      <c r="X50" s="200" t="str">
        <f>IF(H50="","NG","OK")</f>
        <v>OK</v>
      </c>
      <c r="Y50" s="200" t="s">
        <v>34</v>
      </c>
      <c r="Z50" s="200" t="s">
        <v>34</v>
      </c>
      <c r="AA50" s="200" t="s">
        <v>34</v>
      </c>
    </row>
    <row r="51" spans="2:27" ht="46.5" customHeight="1" x14ac:dyDescent="0.35">
      <c r="B51" s="94" t="s">
        <v>676</v>
      </c>
      <c r="C51" s="95"/>
      <c r="D51" s="95"/>
      <c r="E51" s="109">
        <v>66000000</v>
      </c>
      <c r="F51" s="110">
        <v>68000000</v>
      </c>
      <c r="G51" s="110">
        <v>70000000</v>
      </c>
      <c r="H51" s="110">
        <v>70000000</v>
      </c>
      <c r="I51" s="152">
        <v>70000000</v>
      </c>
      <c r="J51" s="152">
        <v>72800000</v>
      </c>
      <c r="K51" s="152">
        <v>75712000</v>
      </c>
      <c r="L51" s="152">
        <v>78750000</v>
      </c>
      <c r="M51" s="152"/>
      <c r="N51" s="166"/>
      <c r="S51" s="200" t="str">
        <f>IF($Q$3=リスト!$B$3,IFERROR(IF(AND(ISNUMBER(E51),E51=INT(E51),E51&gt;=0,LEN(E51)&lt;=12,ISNUMBER(F51),F51=INT(F51),F51&gt;=0,LEN(F51)&lt;=12,ISNUMBER(G51),G51=INT(G51),G51&gt;=0,LEN(G51)&lt;=12),"OK","NG"),"NG"),IF($Q$3=リスト!$B$4,IFERROR(IF(AND(ISNUMBER(F51),F51=INT(F51),F51&gt;=0,LEN(F51)&lt;=12,ISNUMBER(G51),G51=INT(G51),G51&gt;=0,LEN(G51)&lt;=12),"OK","NG"),"NG"),IF($Q$3=リスト!$B$5,IFERROR(IF(AND(ISNUMBER(G51),G51=INT(G51),G51&gt;=0,LEN(G51)&lt;=12),"OK","NG"),"NG"),"-")))</f>
        <v>OK</v>
      </c>
      <c r="T51" s="200" t="str">
        <f t="shared" ref="T51:U51" si="41">IFERROR(IF(AND(ISNUMBER(H51),H51=INT(H51),H51&gt;=0,LEN(H51)&lt;=12),"OK","NG"),"NG")</f>
        <v>OK</v>
      </c>
      <c r="U51" s="200" t="str">
        <f t="shared" si="41"/>
        <v>OK</v>
      </c>
      <c r="V51" s="200" t="str">
        <f>IFERROR(IF($Q$5=リスト!$J$3,IF(AND(ISNUMBER(J51),J51=INT(J51),J51&gt;=0,LEN(J51)&lt;=12,ISNUMBER(K51),K51=INT(K51),K51&gt;=0,LEN(K51)&lt;=12,ISNUMBER(L51),L51=INT(L51),L51&gt;=0,LEN(L51)&lt;=12),"OK","NG"),IF($Q$5=リスト!$J$4,IF(AND(ISNUMBER(J51),J51=INT(J51),J51&gt;=0,LEN(J51)&lt;=12,ISNUMBER(K51),K51=INT(K51),K51&gt;=0,LEN(K51)&lt;=12,ISNUMBER(L51),L51=INT(L51),L51&gt;=0,LEN(L51)&lt;=12,ISNUMBER(M51),M51=INT(M51),M51&gt;=0,LEN(M51)&lt;=12),"OK","NG"),IF($Q$5=リスト!$J$5,IF(AND(ISNUMBER(J51),J51=INT(J51),J51&gt;=0,LEN(J51)&lt;=12,ISNUMBER(K51),K51=INT(K51),K51&gt;=0,LEN(K51)&lt;=12,ISNUMBER(L51),L51=INT(L51),L51&gt;=0,LEN(L51)&lt;=12,ISNUMBER(M51),M51=INT(M51),M51&gt;=0,LEN(M51)&lt;=12,ISNUMBER(N51),N51=INT(N51),N51&gt;=0,LEN(N51)&lt;=12),"OK","NG"),"NG"))),"NG")</f>
        <v>OK</v>
      </c>
      <c r="W51" s="200" t="str">
        <f>IF($Q$3=リスト!$B$3,IF(OR($E51="",$F51="",$G51=""),"NG","OK"),IF($Q$3=リスト!$B$4,IF(OR($F51="",$G51=""),"NG","OK"),IF($Q$3=リスト!$B$5,IF($G51="","NG","OK"),"-")))</f>
        <v>OK</v>
      </c>
      <c r="X51" s="200" t="str">
        <f>IF(H51="","NG","OK")</f>
        <v>OK</v>
      </c>
      <c r="Y51" s="200" t="str">
        <f>IF(I51="","NG","OK")</f>
        <v>OK</v>
      </c>
      <c r="Z51" s="200" t="str">
        <f>IF($Q$5=リスト!$J$3,IF(COUNTA($J51:$L51)&lt;3,"NG","OK"),IF($Q$5=リスト!$J$4,IF(COUNTA($J51:$M51)&lt;4,"NG","OK"),IF($Q$5=リスト!$J$5,IF(COUNTA($J51:$N51)&lt;5,"NG","OK"),"NG")))</f>
        <v>OK</v>
      </c>
      <c r="AA51" s="200" t="s">
        <v>34</v>
      </c>
    </row>
    <row r="52" spans="2:27" ht="46.5" customHeight="1" x14ac:dyDescent="0.35">
      <c r="B52" s="94"/>
      <c r="C52" s="106" t="s">
        <v>1697</v>
      </c>
      <c r="D52" s="95"/>
      <c r="E52" s="111"/>
      <c r="F52" s="111"/>
      <c r="G52" s="111"/>
      <c r="H52" s="190"/>
      <c r="I52" s="191"/>
      <c r="J52" s="167"/>
      <c r="K52" s="167"/>
      <c r="L52" s="167"/>
      <c r="M52" s="167"/>
      <c r="N52" s="168"/>
      <c r="S52" s="200" t="s">
        <v>34</v>
      </c>
      <c r="T52" s="200" t="s">
        <v>34</v>
      </c>
      <c r="U52" s="200" t="str">
        <f>IFERROR(IF(OR(I52="",AND(ISNUMBER(I52),I52=INT(I52),I52&gt;=0,LEN(I52)&lt;=12)),"OK","NG"),"NG")</f>
        <v>OK</v>
      </c>
      <c r="V52" s="200" t="str">
        <f>IFERROR(IF($Q$5=リスト!$J$3,IF(AND(OR(J52="",AND(ISNUMBER(J52),J52=INT(J52),J52&gt;=0,LEN(J52)&lt;=12)),OR(K52="",AND(ISNUMBER(K52),K52=INT(K52),K52&gt;=0,LEN(K52)&lt;=12)),OR(L52="",AND(ISNUMBER(L52),L52=INT(L52),L52&gt;=0,LEN(L52)&lt;=12))),"OK","NG"),IF($Q$5=リスト!$J$4,IF(AND(OR(J52="",AND(ISNUMBER(J52),J52=INT(J52),J52&gt;=0,LEN(J52)&lt;=12)),OR(K52="",AND(ISNUMBER(K52),K52=INT(K52),K52&gt;=0,LEN(K52)&lt;=12)),OR(L52="",AND(ISNUMBER(L52),L52=INT(L52),L52&gt;=0,LEN(L52)&lt;=12)),OR(M52="",AND(ISNUMBER(M52),M52=INT(M52),M52&gt;=0,LEN(M52)&lt;=12))),"OK","NG"),IF($Q$5=リスト!$J$5,IF(AND(OR(J52="",AND(ISNUMBER(J52),J52=INT(J52),J52&gt;=0,LEN(J52)&lt;=12)),OR(K52="",AND(ISNUMBER(K52),K52=INT(K52),K52&gt;=0,LEN(K52)&lt;=12)),OR(L52="",AND(ISNUMBER(L52),L52=INT(L52),L52&gt;=0,LEN(L52)&lt;=12)),OR(M52="",AND(ISNUMBER(M52),M52=INT(M52),M52&gt;=0,LEN(M52)&lt;=12)),OR(N52="",AND(ISNUMBER(N52),N52=INT(N52),N52&gt;=0,LEN(N52)&lt;=12))),"OK","NG"),"NG"))),"NG")</f>
        <v>OK</v>
      </c>
      <c r="W52" s="200" t="s">
        <v>34</v>
      </c>
      <c r="X52" s="200" t="s">
        <v>34</v>
      </c>
      <c r="Y52" s="200" t="s">
        <v>34</v>
      </c>
      <c r="Z52" s="200" t="s">
        <v>34</v>
      </c>
      <c r="AA52" s="200" t="s">
        <v>34</v>
      </c>
    </row>
    <row r="53" spans="2:27" ht="46.5" customHeight="1" x14ac:dyDescent="0.35">
      <c r="B53" s="112" t="s">
        <v>679</v>
      </c>
      <c r="C53" s="95"/>
      <c r="D53" s="95"/>
      <c r="E53" s="113">
        <f t="shared" ref="E53:N53" si="42">IFERROR(E51/E49,"")</f>
        <v>3300000</v>
      </c>
      <c r="F53" s="113">
        <f t="shared" si="42"/>
        <v>3400000</v>
      </c>
      <c r="G53" s="113">
        <f t="shared" si="42"/>
        <v>3500000</v>
      </c>
      <c r="H53" s="113">
        <f t="shared" si="42"/>
        <v>3500000</v>
      </c>
      <c r="I53" s="192">
        <f t="shared" si="42"/>
        <v>3500000</v>
      </c>
      <c r="J53" s="192">
        <f t="shared" si="42"/>
        <v>3640000</v>
      </c>
      <c r="K53" s="192">
        <f t="shared" si="42"/>
        <v>3785600</v>
      </c>
      <c r="L53" s="192">
        <f t="shared" si="42"/>
        <v>3937500</v>
      </c>
      <c r="M53" s="192" t="str">
        <f t="shared" si="42"/>
        <v/>
      </c>
      <c r="N53" s="192" t="str">
        <f t="shared" si="42"/>
        <v/>
      </c>
      <c r="S53" s="200" t="s">
        <v>34</v>
      </c>
      <c r="T53" s="200" t="s">
        <v>34</v>
      </c>
      <c r="U53" s="200" t="s">
        <v>34</v>
      </c>
      <c r="V53" s="200" t="s">
        <v>34</v>
      </c>
      <c r="W53" s="200" t="s">
        <v>34</v>
      </c>
      <c r="X53" s="200" t="s">
        <v>34</v>
      </c>
      <c r="Y53" s="200" t="s">
        <v>34</v>
      </c>
      <c r="Z53" s="200" t="s">
        <v>34</v>
      </c>
      <c r="AA53" s="200" t="s">
        <v>34</v>
      </c>
    </row>
    <row r="54" spans="2:27" ht="46.5" customHeight="1" x14ac:dyDescent="0.35">
      <c r="B54" s="94" t="s">
        <v>1698</v>
      </c>
      <c r="C54" s="95"/>
      <c r="D54" s="95"/>
      <c r="E54" s="48"/>
      <c r="F54" s="49"/>
      <c r="G54" s="49"/>
      <c r="H54" s="49"/>
      <c r="I54" s="49"/>
      <c r="J54" s="175">
        <f>IFERROR(ROUNDDOWN(((J53/$I$53)^(1/LEFT(J$2,1))-1)*100,1),0)</f>
        <v>4</v>
      </c>
      <c r="K54" s="175">
        <f>IFERROR(ROUNDDOWN(((K53/$I$53)^(1/LEFT(K$2,1))-1)*100,1),0)</f>
        <v>4</v>
      </c>
      <c r="L54" s="175">
        <f>IFERROR(ROUNDDOWN(((L53/$I$53)^(1/LEFT(L$2,1))-1)*100,1),0)</f>
        <v>4</v>
      </c>
      <c r="M54" s="175">
        <f>IFERROR(ROUNDDOWN(((M53/$I$53)^(1/LEFT(M$2,1))-1)*100,1),0)</f>
        <v>0</v>
      </c>
      <c r="N54" s="175">
        <f>IFERROR(ROUNDDOWN(((N53/$I$53)^(1/LEFT(N$2,1))-1)*100,1),0)</f>
        <v>0</v>
      </c>
      <c r="S54" s="200" t="s">
        <v>34</v>
      </c>
      <c r="T54" s="200" t="s">
        <v>34</v>
      </c>
      <c r="U54" s="200" t="s">
        <v>34</v>
      </c>
      <c r="V54" s="200" t="s">
        <v>34</v>
      </c>
      <c r="W54" s="200" t="s">
        <v>34</v>
      </c>
      <c r="X54" s="200" t="s">
        <v>34</v>
      </c>
      <c r="Y54" s="200" t="s">
        <v>34</v>
      </c>
      <c r="Z54" s="200" t="s">
        <v>34</v>
      </c>
      <c r="AA54" s="200" t="s">
        <v>34</v>
      </c>
    </row>
    <row r="55" spans="2:27" ht="46.5" customHeight="1" x14ac:dyDescent="0.35">
      <c r="B55" s="114" t="s">
        <v>99</v>
      </c>
      <c r="C55" s="115"/>
      <c r="D55" s="115"/>
      <c r="E55" s="116"/>
      <c r="F55" s="116"/>
      <c r="G55" s="116"/>
      <c r="H55" s="116"/>
      <c r="I55" s="116"/>
      <c r="J55" s="193"/>
      <c r="K55" s="193"/>
      <c r="L55" s="193"/>
      <c r="M55" s="193"/>
      <c r="N55" s="194"/>
      <c r="S55" s="200" t="s">
        <v>34</v>
      </c>
      <c r="T55" s="200" t="s">
        <v>34</v>
      </c>
      <c r="U55" s="200" t="s">
        <v>34</v>
      </c>
      <c r="V55" s="200" t="s">
        <v>34</v>
      </c>
      <c r="W55" s="200" t="s">
        <v>34</v>
      </c>
      <c r="X55" s="200" t="s">
        <v>34</v>
      </c>
      <c r="Y55" s="200" t="s">
        <v>34</v>
      </c>
      <c r="Z55" s="200" t="s">
        <v>34</v>
      </c>
      <c r="AA55" s="200" t="s">
        <v>34</v>
      </c>
    </row>
    <row r="56" spans="2:27" ht="46.5" customHeight="1" x14ac:dyDescent="0.35">
      <c r="B56" s="117" t="s">
        <v>1699</v>
      </c>
      <c r="C56" s="118"/>
      <c r="D56" s="118"/>
      <c r="E56" s="59">
        <v>5000000</v>
      </c>
      <c r="F56" s="119">
        <v>8000000</v>
      </c>
      <c r="G56" s="119">
        <v>7000000</v>
      </c>
      <c r="H56" s="141">
        <v>5000000</v>
      </c>
      <c r="I56" s="34">
        <v>14500000</v>
      </c>
      <c r="J56" s="35">
        <v>0</v>
      </c>
      <c r="K56" s="35">
        <v>0</v>
      </c>
      <c r="L56" s="35">
        <v>0</v>
      </c>
      <c r="M56" s="35"/>
      <c r="N56" s="72"/>
      <c r="S56" s="200" t="str">
        <f>IF($Q$3=リスト!$B$3,IFERROR(IF(AND(ISNUMBER(E56),E56=INT(E56),E56&gt;=0,LEN(E56)&lt;=12,ISNUMBER(F56),F56=INT(F56),F56&gt;=0,LEN(F56)&lt;=12,ISNUMBER(G56),G56=INT(G56),G56&gt;=0,LEN(G56)&lt;=12),"OK","NG"),"NG"),IF($Q$3=リスト!$B$4,IFERROR(IF(AND(ISNUMBER(F56),F56=INT(F56),F56&gt;=0,LEN(F56)&lt;=12,ISNUMBER(G56),G56=INT(G56),G56&gt;=0,LEN(G56)&lt;=12),"OK","NG"),"NG"),IF($Q$3=リスト!$B$5,IFERROR(IF(AND(ISNUMBER(G56),G56=INT(G56),G56&gt;=0,LEN(G56)&lt;=12),"OK","NG"),"NG"),"-")))</f>
        <v>OK</v>
      </c>
      <c r="T56" s="200" t="str">
        <f t="shared" ref="T56:U56" si="43">IFERROR(IF(AND(ISNUMBER(H56),H56=INT(H56),H56&gt;=0,LEN(H56)&lt;=12),"OK","NG"),"NG")</f>
        <v>OK</v>
      </c>
      <c r="U56" s="200" t="str">
        <f t="shared" si="43"/>
        <v>OK</v>
      </c>
      <c r="V56" s="200" t="str">
        <f>IFERROR(IF($Q$5=リスト!$J$3,IF(AND(ISNUMBER(J56),J56=INT(J56),J56&gt;=0,LEN(J56)&lt;=12,ISNUMBER(K56),K56=INT(K56),K56&gt;=0,LEN(K56)&lt;=12,ISNUMBER(L56),L56=INT(L56),L56&gt;=0,LEN(L56)&lt;=12),"OK","NG"),IF($Q$5=リスト!$J$4,IF(AND(ISNUMBER(J56),J56=INT(J56),J56&gt;=0,LEN(J56)&lt;=12,ISNUMBER(K56),K56=INT(K56),K56&gt;=0,LEN(K56)&lt;=12,ISNUMBER(L56),L56=INT(L56),L56&gt;=0,LEN(L56)&lt;=12,ISNUMBER(M56),M56=INT(M56),M56&gt;=0,LEN(M56)&lt;=12),"OK","NG"),IF($Q$5=リスト!$J$5,IF(AND(ISNUMBER(J56),J56=INT(J56),J56&gt;=0,LEN(J56)&lt;=12,ISNUMBER(K56),K56=INT(K56),K56&gt;=0,LEN(K56)&lt;=12,ISNUMBER(L56),L56=INT(L56),L56&gt;=0,LEN(L56)&lt;=12,ISNUMBER(M56),M56=INT(M56),M56&gt;=0,LEN(M56)&lt;=12,ISNUMBER(N56),N56=INT(N56),N56&gt;=0,LEN(N56)&lt;=12),"OK","NG"),"NG"))),"NG")</f>
        <v>OK</v>
      </c>
      <c r="W56" s="200" t="str">
        <f>IF($Q$3=リスト!$B$3,IF(OR($E56="",$F56="",$G56=""),"NG","OK"),IF($Q$3=リスト!$B$4,IF(OR($F56="",$G56=""),"NG","OK"),IF($Q$3=リスト!$B$5,IF($G56="","NG","OK"),"-")))</f>
        <v>OK</v>
      </c>
      <c r="X56" s="200" t="str">
        <f>IF(H56="","NG","OK")</f>
        <v>OK</v>
      </c>
      <c r="Y56" s="200" t="str">
        <f>IF(I56="","NG","OK")</f>
        <v>OK</v>
      </c>
      <c r="Z56" s="200" t="str">
        <f>IF($Q$5=リスト!$J$3,IF(COUNTA($J56:$L56)&lt;3,"NG","OK"),IF($Q$5=リスト!$J$4,IF(COUNTA($J56:$M56)&lt;4,"NG","OK"),IF($Q$5=リスト!$J$5,IF(COUNTA($J56:$N56)&lt;5,"NG","OK"),"NG")))</f>
        <v>OK</v>
      </c>
      <c r="AA56" s="200" t="s">
        <v>34</v>
      </c>
    </row>
    <row r="57" spans="2:27" ht="46.5" customHeight="1" x14ac:dyDescent="0.35">
      <c r="B57" s="117" t="s">
        <v>1700</v>
      </c>
      <c r="C57" s="118"/>
      <c r="D57" s="118"/>
      <c r="E57" s="120">
        <v>5000000</v>
      </c>
      <c r="F57" s="121">
        <v>8000000</v>
      </c>
      <c r="G57" s="122">
        <v>7000000</v>
      </c>
      <c r="H57" s="195">
        <v>5000000</v>
      </c>
      <c r="I57" s="170">
        <v>10000000</v>
      </c>
      <c r="J57" s="170">
        <v>0</v>
      </c>
      <c r="K57" s="170">
        <v>0</v>
      </c>
      <c r="L57" s="170">
        <v>0</v>
      </c>
      <c r="M57" s="170"/>
      <c r="N57" s="170"/>
      <c r="S57" s="200" t="str">
        <f>IF($Q$3=リスト!$B$3,IFERROR(IF(AND(ISNUMBER(E57),E57=INT(E57),E57&gt;=0,LEN(E57)&lt;=12,ISNUMBER(F57),F57=INT(F57),F57&gt;=0,LEN(F57)&lt;=12,ISNUMBER(G57),G57=INT(G57),G57&gt;=0,LEN(G57)&lt;=12),"OK","NG"),"NG"),IF($Q$3=リスト!$B$4,IFERROR(IF(AND(ISNUMBER(F57),F57=INT(F57),F57&gt;=0,LEN(F57)&lt;=12,ISNUMBER(G57),G57=INT(G57),G57&gt;=0,LEN(G57)&lt;=12),"OK","NG"),"NG"),IF($Q$3=リスト!$B$5,IFERROR(IF(AND(ISNUMBER(G57),G57=INT(G57),G57&gt;=0,LEN(G57)&lt;=12),"OK","NG"),"NG"),"-")))</f>
        <v>OK</v>
      </c>
      <c r="T57" s="200" t="s">
        <v>34</v>
      </c>
      <c r="U57" s="200" t="s">
        <v>34</v>
      </c>
      <c r="V57" s="200" t="s">
        <v>34</v>
      </c>
      <c r="W57" s="200" t="str">
        <f>IF($Q$3=リスト!$B$3,IF(OR($E57="",$F57="",$G57=""),"NG","OK"),IF($Q$3=リスト!$B$4,IF(OR($F57="",$G57=""),"NG","OK"),IF($Q$3=リスト!$B$5,IF($G57="","NG","OK"),"-")))</f>
        <v>OK</v>
      </c>
      <c r="X57" s="200" t="s">
        <v>34</v>
      </c>
      <c r="Y57" s="200" t="s">
        <v>34</v>
      </c>
      <c r="Z57" s="200" t="s">
        <v>34</v>
      </c>
      <c r="AA57" s="200" t="s">
        <v>34</v>
      </c>
    </row>
    <row r="58" spans="2:27" ht="46.5" customHeight="1" x14ac:dyDescent="0.35">
      <c r="B58" s="117" t="s">
        <v>1701</v>
      </c>
      <c r="C58" s="123"/>
      <c r="D58" s="118"/>
      <c r="E58" s="42">
        <v>0</v>
      </c>
      <c r="F58" s="124">
        <v>0</v>
      </c>
      <c r="G58" s="125">
        <v>0</v>
      </c>
      <c r="H58" s="195">
        <v>0</v>
      </c>
      <c r="I58" s="170">
        <v>4500000</v>
      </c>
      <c r="J58" s="170">
        <v>0</v>
      </c>
      <c r="K58" s="170">
        <v>0</v>
      </c>
      <c r="L58" s="170">
        <v>0</v>
      </c>
      <c r="M58" s="170"/>
      <c r="N58" s="170"/>
      <c r="S58" s="200" t="str">
        <f>IF($Q$3=リスト!$B$3,IFERROR(IF(AND(ISNUMBER(E58),E58=INT(E58),E58&gt;=0,LEN(E58)&lt;=12,ISNUMBER(F58),F58=INT(F58),F58&gt;=0,LEN(F58)&lt;=12,ISNUMBER(G58),G58=INT(G58),G58&gt;=0,LEN(G58)&lt;=12),"OK","NG"),"NG"),IF($Q$3=リスト!$B$4,IFERROR(IF(AND(ISNUMBER(F58),F58=INT(F58),F58&gt;=0,LEN(F58)&lt;=12,ISNUMBER(G58),G58=INT(G58),G58&gt;=0,LEN(G58)&lt;=12),"OK","NG"),"NG"),IF($Q$3=リスト!$B$5,IFERROR(IF(AND(ISNUMBER(G58),G58=INT(G58),G58&gt;=0,LEN(G58)&lt;=12),"OK","NG"),"NG"),"-")))</f>
        <v>OK</v>
      </c>
      <c r="T58" s="200" t="s">
        <v>34</v>
      </c>
      <c r="U58" s="200" t="s">
        <v>34</v>
      </c>
      <c r="V58" s="200" t="s">
        <v>34</v>
      </c>
      <c r="W58" s="200" t="str">
        <f>IF($Q$3=リスト!$B$3,IF(OR($E58="",$F58="",$G58=""),"NG","OK"),IF($Q$3=リスト!$B$4,IF(OR($F58="",$G58=""),"NG","OK"),IF($Q$3=リスト!$B$5,IF($G58="","NG","OK"),"-")))</f>
        <v>OK</v>
      </c>
      <c r="X58" s="200" t="s">
        <v>34</v>
      </c>
      <c r="Y58" s="200" t="s">
        <v>34</v>
      </c>
      <c r="Z58" s="200" t="s">
        <v>34</v>
      </c>
      <c r="AA58" s="200" t="s">
        <v>34</v>
      </c>
    </row>
    <row r="59" spans="2:27" ht="46.5" customHeight="1" x14ac:dyDescent="0.35">
      <c r="B59" s="117" t="s">
        <v>1702</v>
      </c>
      <c r="C59" s="123"/>
      <c r="D59" s="118"/>
      <c r="E59" s="126">
        <v>0</v>
      </c>
      <c r="F59" s="127">
        <v>0</v>
      </c>
      <c r="G59" s="128">
        <v>0</v>
      </c>
      <c r="H59" s="195">
        <v>0</v>
      </c>
      <c r="I59" s="170">
        <v>0</v>
      </c>
      <c r="J59" s="170">
        <v>0</v>
      </c>
      <c r="K59" s="170">
        <v>0</v>
      </c>
      <c r="L59" s="170">
        <v>0</v>
      </c>
      <c r="M59" s="170"/>
      <c r="N59" s="170"/>
      <c r="S59" s="200" t="str">
        <f>IF($Q$3=リスト!$B$3,IFERROR(IF(AND(ISNUMBER(E59),E59=INT(E59),E59&gt;=0,LEN(E59)&lt;=12,ISNUMBER(F59),F59=INT(F59),F59&gt;=0,LEN(F59)&lt;=12,ISNUMBER(G59),G59=INT(G59),G59&gt;=0,LEN(G59)&lt;=12),"OK","NG"),"NG"),IF($Q$3=リスト!$B$4,IFERROR(IF(AND(ISNUMBER(F59),F59=INT(F59),F59&gt;=0,LEN(F59)&lt;=12,ISNUMBER(G59),G59=INT(G59),G59&gt;=0,LEN(G59)&lt;=12),"OK","NG"),"NG"),IF($Q$3=リスト!$B$5,IFERROR(IF(AND(ISNUMBER(G59),G59=INT(G59),G59&gt;=0,LEN(G59)&lt;=12),"OK","NG"),"NG"),"-")))</f>
        <v>OK</v>
      </c>
      <c r="T59" s="200" t="s">
        <v>34</v>
      </c>
      <c r="U59" s="200" t="s">
        <v>34</v>
      </c>
      <c r="V59" s="200" t="s">
        <v>34</v>
      </c>
      <c r="W59" s="200" t="str">
        <f>IF($Q$3=リスト!$B$3,IF(OR($E59="",$F59="",$G59=""),"NG","OK"),IF($Q$3=リスト!$B$4,IF(OR($F59="",$G59=""),"NG","OK"),IF($Q$3=リスト!$B$5,IF($G59="","NG","OK"),"-")))</f>
        <v>OK</v>
      </c>
      <c r="X59" s="200" t="s">
        <v>34</v>
      </c>
      <c r="Y59" s="200" t="s">
        <v>34</v>
      </c>
      <c r="Z59" s="200" t="s">
        <v>34</v>
      </c>
      <c r="AA59" s="200" t="s">
        <v>34</v>
      </c>
    </row>
    <row r="60" spans="2:27" ht="46.5" customHeight="1" x14ac:dyDescent="0.35">
      <c r="B60" s="117" t="s">
        <v>1703</v>
      </c>
      <c r="C60" s="123"/>
      <c r="D60" s="118"/>
      <c r="E60" s="45">
        <v>0</v>
      </c>
      <c r="F60" s="47">
        <v>0</v>
      </c>
      <c r="G60" s="69">
        <v>0</v>
      </c>
      <c r="H60" s="195">
        <v>0</v>
      </c>
      <c r="I60" s="170">
        <v>0</v>
      </c>
      <c r="J60" s="170">
        <v>0</v>
      </c>
      <c r="K60" s="170">
        <v>0</v>
      </c>
      <c r="L60" s="170">
        <v>0</v>
      </c>
      <c r="M60" s="170"/>
      <c r="N60" s="170"/>
      <c r="S60" s="200" t="str">
        <f>IF($Q$3=リスト!$B$3,IFERROR(IF(AND(ISNUMBER(E60),E60=INT(E60),E60&gt;=0,LEN(E60)&lt;=12,ISNUMBER(F60),F60=INT(F60),F60&gt;=0,LEN(F60)&lt;=12,ISNUMBER(G60),G60=INT(G60),G60&gt;=0,LEN(G60)&lt;=12),"OK","NG"),"NG"),IF($Q$3=リスト!$B$4,IFERROR(IF(AND(ISNUMBER(F60),F60=INT(F60),F60&gt;=0,LEN(F60)&lt;=12,ISNUMBER(G60),G60=INT(G60),G60&gt;=0,LEN(G60)&lt;=12),"OK","NG"),"NG"),IF($Q$3=リスト!$B$5,IFERROR(IF(AND(ISNUMBER(G60),G60=INT(G60),G60&gt;=0,LEN(G60)&lt;=12),"OK","NG"),"NG"),"-")))</f>
        <v>OK</v>
      </c>
      <c r="T60" s="200" t="s">
        <v>34</v>
      </c>
      <c r="U60" s="200" t="s">
        <v>34</v>
      </c>
      <c r="V60" s="200" t="s">
        <v>34</v>
      </c>
      <c r="W60" s="200" t="str">
        <f>IF($Q$3=リスト!$B$3,IF(OR($E60="",$F60="",$G60=""),"NG","OK"),IF($Q$3=リスト!$B$4,IF(OR($F60="",$G60=""),"NG","OK"),IF($Q$3=リスト!$B$5,IF($G60="","NG","OK"),"-")))</f>
        <v>OK</v>
      </c>
      <c r="X60" s="200" t="s">
        <v>34</v>
      </c>
      <c r="Y60" s="200" t="s">
        <v>34</v>
      </c>
      <c r="Z60" s="200" t="s">
        <v>34</v>
      </c>
      <c r="AA60" s="200" t="s">
        <v>34</v>
      </c>
    </row>
    <row r="61" spans="2:27" x14ac:dyDescent="0.35">
      <c r="F61" s="129"/>
      <c r="I61" s="129"/>
      <c r="J61" s="129"/>
      <c r="Z61" s="200"/>
      <c r="AA61" s="200"/>
    </row>
    <row r="62" spans="2:27" x14ac:dyDescent="0.35">
      <c r="B62" s="14" t="s">
        <v>192</v>
      </c>
      <c r="C62" s="290" t="s">
        <v>239</v>
      </c>
      <c r="D62" s="290"/>
      <c r="E62" s="291"/>
      <c r="F62" s="129"/>
      <c r="I62" s="129"/>
      <c r="J62" s="129"/>
    </row>
    <row r="63" spans="2:27" x14ac:dyDescent="0.35">
      <c r="C63" s="290" t="s">
        <v>240</v>
      </c>
      <c r="D63" s="290"/>
      <c r="E63" s="291"/>
      <c r="F63" s="129"/>
      <c r="I63" s="129"/>
      <c r="J63" s="129"/>
    </row>
    <row r="64" spans="2:27" x14ac:dyDescent="0.35">
      <c r="C64" s="290"/>
      <c r="D64" s="290"/>
      <c r="E64" s="291"/>
      <c r="F64" s="129"/>
      <c r="I64" s="129"/>
      <c r="J64" s="129"/>
    </row>
    <row r="65" spans="2:10" x14ac:dyDescent="0.35">
      <c r="B65" s="14" t="s">
        <v>194</v>
      </c>
      <c r="C65" s="290" t="s">
        <v>241</v>
      </c>
      <c r="D65" s="290"/>
      <c r="E65" s="291"/>
      <c r="F65" s="129"/>
      <c r="I65" s="129"/>
      <c r="J65" s="129"/>
    </row>
    <row r="66" spans="2:10" x14ac:dyDescent="0.35">
      <c r="C66" s="290"/>
      <c r="D66" s="290"/>
      <c r="E66" s="291"/>
      <c r="F66" s="129"/>
      <c r="I66" s="129"/>
      <c r="J66" s="129"/>
    </row>
    <row r="67" spans="2:10" x14ac:dyDescent="0.35">
      <c r="B67" s="14" t="s">
        <v>242</v>
      </c>
      <c r="C67" s="14" t="s">
        <v>243</v>
      </c>
      <c r="F67" s="129"/>
      <c r="I67" s="129"/>
      <c r="J67" s="129"/>
    </row>
    <row r="68" spans="2:10" x14ac:dyDescent="0.35">
      <c r="C68" s="14" t="s">
        <v>244</v>
      </c>
      <c r="F68" s="129"/>
      <c r="I68" s="129"/>
      <c r="J68" s="129"/>
    </row>
    <row r="69" spans="2:10" x14ac:dyDescent="0.35">
      <c r="C69" s="14" t="s">
        <v>245</v>
      </c>
      <c r="F69" s="129"/>
      <c r="I69" s="129"/>
      <c r="J69" s="129"/>
    </row>
    <row r="70" spans="2:10" x14ac:dyDescent="0.35">
      <c r="C70" s="14" t="s">
        <v>246</v>
      </c>
      <c r="F70" s="129"/>
      <c r="I70" s="129"/>
      <c r="J70" s="129"/>
    </row>
    <row r="71" spans="2:10" x14ac:dyDescent="0.35">
      <c r="C71" s="14" t="s">
        <v>1704</v>
      </c>
      <c r="F71" s="129"/>
      <c r="I71" s="129"/>
      <c r="J71" s="129"/>
    </row>
    <row r="72" spans="2:10" x14ac:dyDescent="0.35">
      <c r="C72" s="14" t="s">
        <v>247</v>
      </c>
      <c r="F72" s="129"/>
      <c r="I72" s="129"/>
      <c r="J72" s="129"/>
    </row>
    <row r="73" spans="2:10" x14ac:dyDescent="0.35">
      <c r="C73" s="14" t="s">
        <v>248</v>
      </c>
      <c r="F73" s="129"/>
      <c r="I73" s="129"/>
      <c r="J73" s="129"/>
    </row>
    <row r="74" spans="2:10" x14ac:dyDescent="0.35">
      <c r="C74" s="14" t="s">
        <v>249</v>
      </c>
      <c r="F74" s="129"/>
      <c r="I74" s="129"/>
      <c r="J74" s="129"/>
    </row>
    <row r="75" spans="2:10" x14ac:dyDescent="0.35">
      <c r="C75" s="14" t="s">
        <v>250</v>
      </c>
      <c r="F75" s="129"/>
      <c r="I75" s="129"/>
      <c r="J75" s="129"/>
    </row>
    <row r="76" spans="2:10" x14ac:dyDescent="0.35">
      <c r="C76" s="14" t="s">
        <v>251</v>
      </c>
      <c r="F76" s="129"/>
      <c r="I76" s="129"/>
      <c r="J76" s="129"/>
    </row>
    <row r="77" spans="2:10" x14ac:dyDescent="0.35">
      <c r="C77" s="14" t="s">
        <v>252</v>
      </c>
      <c r="F77" s="129"/>
      <c r="I77" s="129"/>
      <c r="J77" s="129"/>
    </row>
    <row r="78" spans="2:10" x14ac:dyDescent="0.35">
      <c r="C78" s="14" t="s">
        <v>253</v>
      </c>
      <c r="F78" s="129"/>
      <c r="I78" s="129"/>
      <c r="J78" s="129"/>
    </row>
    <row r="79" spans="2:10" x14ac:dyDescent="0.35">
      <c r="C79" s="290"/>
      <c r="D79" s="290"/>
      <c r="E79" s="291"/>
      <c r="F79" s="129"/>
      <c r="I79" s="129"/>
      <c r="J79" s="129"/>
    </row>
    <row r="80" spans="2:10" x14ac:dyDescent="0.35">
      <c r="B80" s="14" t="s">
        <v>254</v>
      </c>
      <c r="C80" s="290" t="s">
        <v>255</v>
      </c>
      <c r="D80" s="290"/>
      <c r="E80" s="291"/>
      <c r="F80" s="129"/>
      <c r="I80" s="129"/>
      <c r="J80" s="129"/>
    </row>
    <row r="81" spans="2:10" x14ac:dyDescent="0.35">
      <c r="C81" s="290"/>
      <c r="D81" s="290"/>
      <c r="E81" s="291"/>
      <c r="F81" s="129"/>
      <c r="I81" s="129"/>
      <c r="J81" s="129"/>
    </row>
    <row r="82" spans="2:10" x14ac:dyDescent="0.35">
      <c r="B82" s="14" t="s">
        <v>256</v>
      </c>
      <c r="C82" s="290" t="s">
        <v>257</v>
      </c>
      <c r="D82" s="290"/>
      <c r="E82" s="291"/>
      <c r="F82" s="129"/>
      <c r="I82" s="129"/>
      <c r="J82" s="129"/>
    </row>
    <row r="83" spans="2:10" x14ac:dyDescent="0.35">
      <c r="C83" s="290"/>
      <c r="D83" s="290"/>
      <c r="E83" s="291"/>
    </row>
    <row r="84" spans="2:10" x14ac:dyDescent="0.35">
      <c r="B84" s="14" t="s">
        <v>258</v>
      </c>
      <c r="C84" s="290" t="s">
        <v>259</v>
      </c>
      <c r="D84" s="290"/>
      <c r="E84" s="291"/>
    </row>
    <row r="85" spans="2:10" x14ac:dyDescent="0.35">
      <c r="C85" s="290"/>
      <c r="D85" s="290"/>
      <c r="E85" s="291"/>
    </row>
    <row r="86" spans="2:10" x14ac:dyDescent="0.35">
      <c r="B86" s="14" t="s">
        <v>260</v>
      </c>
      <c r="C86" s="290" t="s">
        <v>261</v>
      </c>
    </row>
    <row r="87" spans="2:10" x14ac:dyDescent="0.35">
      <c r="C87" s="293" t="s">
        <v>262</v>
      </c>
    </row>
    <row r="89" spans="2:10" x14ac:dyDescent="0.35">
      <c r="B89" s="14" t="s">
        <v>263</v>
      </c>
      <c r="C89" s="14" t="s">
        <v>264</v>
      </c>
    </row>
    <row r="90" spans="2:10" x14ac:dyDescent="0.35">
      <c r="C90" s="14" t="s">
        <v>265</v>
      </c>
    </row>
    <row r="91" spans="2:10" x14ac:dyDescent="0.35">
      <c r="C91" s="14" t="s">
        <v>266</v>
      </c>
    </row>
    <row r="92" spans="2:10" x14ac:dyDescent="0.35">
      <c r="C92" s="14" t="s">
        <v>267</v>
      </c>
    </row>
    <row r="93" spans="2:10" x14ac:dyDescent="0.35">
      <c r="C93" s="294" t="s">
        <v>268</v>
      </c>
    </row>
    <row r="95" spans="2:10" x14ac:dyDescent="0.35">
      <c r="B95" s="14" t="s">
        <v>269</v>
      </c>
      <c r="C95" s="14" t="s">
        <v>270</v>
      </c>
    </row>
    <row r="96" spans="2:10" x14ac:dyDescent="0.35">
      <c r="C96" s="14" t="s">
        <v>271</v>
      </c>
    </row>
    <row r="97" spans="2:3" x14ac:dyDescent="0.35">
      <c r="C97" s="14" t="s">
        <v>267</v>
      </c>
    </row>
    <row r="98" spans="2:3" x14ac:dyDescent="0.35">
      <c r="C98" s="294" t="s">
        <v>272</v>
      </c>
    </row>
    <row r="100" spans="2:3" x14ac:dyDescent="0.35">
      <c r="B100" s="14" t="s">
        <v>273</v>
      </c>
      <c r="C100" s="14" t="s">
        <v>274</v>
      </c>
    </row>
    <row r="101" spans="2:3" x14ac:dyDescent="0.35">
      <c r="C101" s="14" t="s">
        <v>267</v>
      </c>
    </row>
    <row r="102" spans="2:3" x14ac:dyDescent="0.35">
      <c r="C102" s="294" t="s">
        <v>275</v>
      </c>
    </row>
    <row r="104" spans="2:3" x14ac:dyDescent="0.35">
      <c r="B104" s="14" t="s">
        <v>276</v>
      </c>
      <c r="C104" s="14" t="s">
        <v>277</v>
      </c>
    </row>
    <row r="105" spans="2:3" x14ac:dyDescent="0.35">
      <c r="C105" s="14" t="s">
        <v>267</v>
      </c>
    </row>
    <row r="106" spans="2:3" x14ac:dyDescent="0.35">
      <c r="C106" s="295" t="s">
        <v>278</v>
      </c>
    </row>
  </sheetData>
  <mergeCells count="1">
    <mergeCell ref="P9:Q9"/>
  </mergeCells>
  <phoneticPr fontId="49"/>
  <conditionalFormatting sqref="Q8 Q11:Q13">
    <cfRule type="expression" dxfId="4" priority="1">
      <formula>$Q8="NG"</formula>
    </cfRule>
  </conditionalFormatting>
  <hyperlinks>
    <hyperlink ref="C93" r:id="rId1" xr:uid="{00000000-0004-0000-0200-000000000000}"/>
    <hyperlink ref="C98" r:id="rId2" xr:uid="{00000000-0004-0000-0200-000001000000}"/>
    <hyperlink ref="C102" r:id="rId3" xr:uid="{00000000-0004-0000-0200-000002000000}"/>
    <hyperlink ref="C106"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AM25"/>
  <sheetViews>
    <sheetView showGridLines="0" tabSelected="1" zoomScale="55" zoomScaleNormal="55" workbookViewId="0"/>
  </sheetViews>
  <sheetFormatPr defaultColWidth="8.78515625" defaultRowHeight="13.5" x14ac:dyDescent="0.35"/>
  <cols>
    <col min="1" max="3" width="3.2109375" style="220" customWidth="1"/>
    <col min="4" max="4" width="50.640625" style="220" customWidth="1"/>
    <col min="5" max="7" width="20.2109375" style="220" customWidth="1"/>
    <col min="8" max="10" width="3.2109375" style="220" customWidth="1"/>
    <col min="11" max="11" width="50.640625" style="220" customWidth="1"/>
    <col min="12" max="14" width="20.2109375" style="220" customWidth="1"/>
    <col min="15" max="15" width="3.2109375" style="220" customWidth="1"/>
    <col min="16" max="17" width="30.640625" style="220" customWidth="1"/>
    <col min="18" max="18" width="3.2109375" style="220" customWidth="1"/>
    <col min="19" max="16384" width="8.78515625" style="220"/>
  </cols>
  <sheetData>
    <row r="1" spans="1:39" s="219" customFormat="1" ht="22" x14ac:dyDescent="0.35">
      <c r="A1" s="221"/>
      <c r="B1" s="222"/>
      <c r="C1" s="222"/>
      <c r="D1" s="222"/>
      <c r="E1" s="222"/>
      <c r="F1" s="222"/>
      <c r="G1" s="222"/>
      <c r="H1" s="221"/>
      <c r="I1" s="222"/>
      <c r="J1" s="222"/>
      <c r="K1" s="222"/>
      <c r="L1" s="267"/>
      <c r="M1" s="267"/>
      <c r="N1" s="267"/>
      <c r="P1" s="268"/>
      <c r="Q1" s="268"/>
    </row>
    <row r="2" spans="1:39" s="219" customFormat="1" ht="22" x14ac:dyDescent="0.35">
      <c r="B2" s="222"/>
      <c r="C2" s="222"/>
      <c r="D2" s="222"/>
      <c r="E2" s="223"/>
      <c r="F2" s="224"/>
      <c r="G2" s="225" t="s">
        <v>145</v>
      </c>
      <c r="I2" s="222"/>
      <c r="J2" s="222"/>
      <c r="K2" s="222"/>
      <c r="L2" s="223"/>
      <c r="M2" s="269"/>
      <c r="N2" s="225" t="s">
        <v>145</v>
      </c>
      <c r="P2" s="268"/>
      <c r="Q2" s="268"/>
      <c r="S2" s="200" t="s">
        <v>146</v>
      </c>
      <c r="T2" s="200"/>
      <c r="U2" s="200"/>
      <c r="V2" s="200"/>
      <c r="W2" s="200"/>
      <c r="X2" s="200"/>
      <c r="Y2" s="200" t="s">
        <v>147</v>
      </c>
      <c r="Z2" s="200"/>
      <c r="AA2" s="200"/>
      <c r="AB2" s="200"/>
      <c r="AC2" s="200"/>
      <c r="AD2" s="200"/>
      <c r="AE2" s="200" t="s">
        <v>148</v>
      </c>
      <c r="AH2" s="200" t="s">
        <v>149</v>
      </c>
      <c r="AI2" s="200"/>
      <c r="AJ2" s="200"/>
      <c r="AK2" s="200"/>
      <c r="AL2" s="200"/>
      <c r="AM2" s="200"/>
    </row>
    <row r="3" spans="1:39" s="219" customFormat="1" ht="44" x14ac:dyDescent="0.35">
      <c r="B3" s="226" t="s">
        <v>150</v>
      </c>
      <c r="C3" s="227"/>
      <c r="D3" s="227"/>
      <c r="E3" s="228" t="s">
        <v>280</v>
      </c>
      <c r="F3" s="228" t="s">
        <v>281</v>
      </c>
      <c r="G3" s="20" t="s">
        <v>151</v>
      </c>
      <c r="I3" s="226" t="s">
        <v>150</v>
      </c>
      <c r="J3" s="227"/>
      <c r="K3" s="227"/>
      <c r="L3" s="228" t="s">
        <v>280</v>
      </c>
      <c r="M3" s="228" t="s">
        <v>281</v>
      </c>
      <c r="N3" s="20" t="s">
        <v>151</v>
      </c>
      <c r="P3" s="196" t="s">
        <v>152</v>
      </c>
      <c r="Q3" s="285" t="s">
        <v>153</v>
      </c>
      <c r="S3" s="200" t="s">
        <v>34</v>
      </c>
      <c r="T3" s="200" t="s">
        <v>34</v>
      </c>
      <c r="U3" s="200" t="s">
        <v>34</v>
      </c>
      <c r="V3" s="200" t="s">
        <v>34</v>
      </c>
      <c r="W3" s="200" t="s">
        <v>34</v>
      </c>
      <c r="X3" s="200" t="s">
        <v>34</v>
      </c>
      <c r="Y3" s="200" t="str">
        <f>IF($Q$4=リスト!$B$6,IF(AND($Q$3&lt;&gt;"",$Q$4&lt;&gt;""),"OK","NG"),IF(AND($Q$3&lt;&gt;"",$Q$4&lt;&gt;"",$Q$5&lt;&gt;""),"OK","NG"))</f>
        <v>OK</v>
      </c>
      <c r="Z3" s="200" t="s">
        <v>34</v>
      </c>
      <c r="AA3" s="200" t="s">
        <v>34</v>
      </c>
      <c r="AB3" s="200" t="s">
        <v>34</v>
      </c>
      <c r="AC3" s="200" t="s">
        <v>34</v>
      </c>
      <c r="AD3" s="200" t="s">
        <v>34</v>
      </c>
      <c r="AE3" s="200" t="s">
        <v>34</v>
      </c>
      <c r="AF3" s="200" t="s">
        <v>34</v>
      </c>
      <c r="AG3" s="200" t="s">
        <v>34</v>
      </c>
      <c r="AH3" s="200" t="str">
        <f>IF($Q$4=リスト!$B$6,IF($Q$5&lt;&gt;"","NG","OK"),"-")</f>
        <v>-</v>
      </c>
      <c r="AI3" s="200" t="s">
        <v>34</v>
      </c>
      <c r="AJ3" s="200" t="s">
        <v>34</v>
      </c>
      <c r="AK3" s="200" t="s">
        <v>34</v>
      </c>
      <c r="AL3" s="200" t="s">
        <v>34</v>
      </c>
      <c r="AM3" s="200" t="s">
        <v>34</v>
      </c>
    </row>
    <row r="4" spans="1:39" s="219" customFormat="1" ht="36.65" customHeight="1" x14ac:dyDescent="0.35">
      <c r="B4" s="229" t="s">
        <v>154</v>
      </c>
      <c r="C4" s="230"/>
      <c r="D4" s="230"/>
      <c r="E4" s="230"/>
      <c r="F4" s="230"/>
      <c r="G4" s="231"/>
      <c r="I4" s="270" t="s">
        <v>155</v>
      </c>
      <c r="J4" s="271"/>
      <c r="K4" s="272"/>
      <c r="L4" s="273"/>
      <c r="M4" s="273"/>
      <c r="N4" s="273"/>
      <c r="P4" s="196" t="s">
        <v>156</v>
      </c>
      <c r="Q4" s="286" t="s">
        <v>157</v>
      </c>
      <c r="S4" s="200" t="s">
        <v>34</v>
      </c>
      <c r="T4" s="200" t="s">
        <v>34</v>
      </c>
      <c r="U4" s="200" t="s">
        <v>34</v>
      </c>
      <c r="V4" s="200" t="s">
        <v>34</v>
      </c>
      <c r="W4" s="200" t="s">
        <v>34</v>
      </c>
      <c r="X4" s="200" t="s">
        <v>34</v>
      </c>
      <c r="Y4" s="200" t="s">
        <v>34</v>
      </c>
      <c r="Z4" s="200" t="s">
        <v>34</v>
      </c>
      <c r="AA4" s="200" t="s">
        <v>34</v>
      </c>
      <c r="AB4" s="200" t="s">
        <v>34</v>
      </c>
      <c r="AC4" s="200" t="s">
        <v>34</v>
      </c>
      <c r="AD4" s="200" t="s">
        <v>34</v>
      </c>
      <c r="AE4" s="200" t="s">
        <v>34</v>
      </c>
      <c r="AF4" s="200" t="s">
        <v>34</v>
      </c>
      <c r="AG4" s="200" t="s">
        <v>34</v>
      </c>
      <c r="AH4" s="200" t="s">
        <v>34</v>
      </c>
      <c r="AI4" s="200" t="s">
        <v>34</v>
      </c>
      <c r="AJ4" s="200" t="s">
        <v>34</v>
      </c>
      <c r="AK4" s="200" t="s">
        <v>34</v>
      </c>
      <c r="AL4" s="200" t="s">
        <v>34</v>
      </c>
      <c r="AM4" s="200" t="s">
        <v>34</v>
      </c>
    </row>
    <row r="5" spans="1:39" s="219" customFormat="1" ht="36.65" customHeight="1" x14ac:dyDescent="0.35">
      <c r="B5" s="232" t="s">
        <v>158</v>
      </c>
      <c r="C5" s="233"/>
      <c r="D5" s="233"/>
      <c r="E5" s="234">
        <f>SUM(E6:E10)</f>
        <v>118000000</v>
      </c>
      <c r="F5" s="235">
        <f>SUM(F6:F10)</f>
        <v>126000000</v>
      </c>
      <c r="G5" s="235">
        <f>SUM(G6:G10)</f>
        <v>135000000</v>
      </c>
      <c r="I5" s="274" t="s">
        <v>159</v>
      </c>
      <c r="J5" s="275"/>
      <c r="K5" s="275"/>
      <c r="L5" s="234">
        <f>SUM(L6:L10)</f>
        <v>88630000</v>
      </c>
      <c r="M5" s="235">
        <f>SUM(M6:M10)</f>
        <v>86800000</v>
      </c>
      <c r="N5" s="235">
        <f>SUM(N6:N10)</f>
        <v>85000000</v>
      </c>
      <c r="P5" s="201" t="s">
        <v>279</v>
      </c>
      <c r="Q5" s="203" t="s">
        <v>160</v>
      </c>
      <c r="S5" s="200" t="str">
        <f>IF(E5="","-",IFERROR(IF(AND(ISNUMBER(E5),E5=INT(E5),E5&gt;=0,LEN(E5)&lt;=12),"OK","NG"),"NG"))</f>
        <v>OK</v>
      </c>
      <c r="T5" s="200" t="str">
        <f>IF(F5="","-",IFERROR(IF(AND(ISNUMBER(F5),F5=INT(F5),F5&gt;=0,LEN(F5)&lt;=12),"OK","NG"),"NG"))</f>
        <v>OK</v>
      </c>
      <c r="U5" s="200" t="str">
        <f>IF(G5="","-",IFERROR(IF(AND(ISNUMBER(G5),G5=INT(G5),G5&gt;=0,LEN(G5)&lt;=12),"OK","NG"),"NG"))</f>
        <v>OK</v>
      </c>
      <c r="V5" s="200" t="str">
        <f>IF(L5="","-",IFERROR(IF(AND(ISNUMBER(L5),L5=INT(L5),L5&gt;=0,LEN(L5)&lt;=12),"OK","NG"),"NG"))</f>
        <v>OK</v>
      </c>
      <c r="W5" s="200" t="str">
        <f>IF(M5="","-",IFERROR(IF(AND(ISNUMBER(M5),M5=INT(M5),M5&gt;=0,LEN(M5)&lt;=12),"OK","NG"),"NG"))</f>
        <v>OK</v>
      </c>
      <c r="X5" s="200" t="str">
        <f>IF(N5="","-",IFERROR(IF(AND(ISNUMBER(N5),N5=INT(N5),N5&gt;=0,LEN(N5)&lt;=12),"OK","NG"),"NG"))</f>
        <v>OK</v>
      </c>
      <c r="Y5" s="200" t="s">
        <v>34</v>
      </c>
      <c r="Z5" s="200" t="s">
        <v>34</v>
      </c>
      <c r="AA5" s="200" t="s">
        <v>34</v>
      </c>
      <c r="AB5" s="200" t="s">
        <v>34</v>
      </c>
      <c r="AC5" s="200" t="s">
        <v>34</v>
      </c>
      <c r="AD5" s="200" t="s">
        <v>34</v>
      </c>
      <c r="AE5" s="200" t="s">
        <v>34</v>
      </c>
      <c r="AF5" s="200" t="s">
        <v>34</v>
      </c>
      <c r="AG5" s="200" t="s">
        <v>34</v>
      </c>
      <c r="AH5" s="200" t="s">
        <v>34</v>
      </c>
      <c r="AI5" s="200" t="s">
        <v>34</v>
      </c>
      <c r="AJ5" s="200" t="s">
        <v>34</v>
      </c>
      <c r="AK5" s="200" t="s">
        <v>34</v>
      </c>
      <c r="AL5" s="200" t="s">
        <v>34</v>
      </c>
      <c r="AM5" s="200" t="s">
        <v>34</v>
      </c>
    </row>
    <row r="6" spans="1:39" s="219" customFormat="1" ht="36.65" customHeight="1" x14ac:dyDescent="0.35">
      <c r="A6" s="14"/>
      <c r="B6" s="236"/>
      <c r="C6" s="237" t="s">
        <v>161</v>
      </c>
      <c r="D6" s="237"/>
      <c r="E6" s="238">
        <v>36000000</v>
      </c>
      <c r="F6" s="239">
        <v>40000000</v>
      </c>
      <c r="G6" s="240">
        <v>45000000</v>
      </c>
      <c r="H6" s="14"/>
      <c r="I6" s="275"/>
      <c r="J6" s="276" t="s">
        <v>1673</v>
      </c>
      <c r="K6" s="276"/>
      <c r="L6" s="238">
        <v>9000000</v>
      </c>
      <c r="M6" s="239">
        <v>8500000</v>
      </c>
      <c r="N6" s="240">
        <v>8000000</v>
      </c>
      <c r="S6" s="200" t="str">
        <f>IF(E6="","-",IFERROR(IF(AND(ISNUMBER(E6),E6=INT(E6),LEN(ABS(E6))&lt;=12),"OK","NG"),"NG"))</f>
        <v>OK</v>
      </c>
      <c r="T6" s="200" t="str">
        <f>IF(F6="","-",IFERROR(IF(AND(ISNUMBER(F6),F6=INT(F6),LEN(ABS(F6))&lt;=12),"OK","NG"),"NG"))</f>
        <v>OK</v>
      </c>
      <c r="U6" s="200" t="str">
        <f>IF(G6="","-",IFERROR(IF(AND(ISNUMBER(G6),G6=INT(G6),LEN(ABS(G6))&lt;=12),"OK","NG"),"NG"))</f>
        <v>OK</v>
      </c>
      <c r="V6" s="200" t="str">
        <f>IF(L6="","-",IFERROR(IF(AND(ISNUMBER(L6),L6=INT(L6),LEN(ABS(L6))&lt;=12),"OK","NG"),"NG"))</f>
        <v>OK</v>
      </c>
      <c r="W6" s="200" t="str">
        <f>IF(M6="","-",IFERROR(IF(AND(ISNUMBER(M6),M6=INT(M6),LEN(ABS(M6))&lt;=12),"OK","NG"),"NG"))</f>
        <v>OK</v>
      </c>
      <c r="X6" s="200" t="str">
        <f>IF(N6="","-",IFERROR(IF(AND(ISNUMBER(N6),N6=INT(N6),LEN(ABS(N6))&lt;=12),"OK","NG"),"NG"))</f>
        <v>OK</v>
      </c>
      <c r="Y6" s="200" t="str">
        <f>IF($Q$4=リスト!$B$3,IF(E6="","NG","OK"),"-")</f>
        <v>OK</v>
      </c>
      <c r="Z6" s="200" t="str">
        <f>IF(OR($Q$4=リスト!$B$3,$Q$4=リスト!$B$4),IF(F6="","NG","OK"),"-")</f>
        <v>OK</v>
      </c>
      <c r="AA6" s="200" t="str">
        <f>IF(OR($Q$4=リスト!$B$3,$Q$4=リスト!$B$4,$Q$4=リスト!$B$5),IF(G6="","NG","OK"),"-")</f>
        <v>OK</v>
      </c>
      <c r="AB6" s="200" t="str">
        <f>IF($Q$4=リスト!$B$3,IF(L6="","NG","OK"),"-")</f>
        <v>OK</v>
      </c>
      <c r="AC6" s="200" t="str">
        <f>IF(OR($Q$4=リスト!$B$3,$Q$4=リスト!$B$4),IF(M6="","NG","OK"),"-")</f>
        <v>OK</v>
      </c>
      <c r="AD6" s="200" t="str">
        <f>IF(OR($Q$4=リスト!$B$3,$Q$4=リスト!$B$4,$Q$4=リスト!$B$5),IF(N6="","NG","OK"),"-")</f>
        <v>OK</v>
      </c>
      <c r="AE6" s="200" t="s">
        <v>34</v>
      </c>
      <c r="AF6" s="200" t="s">
        <v>34</v>
      </c>
      <c r="AG6" s="200" t="s">
        <v>34</v>
      </c>
      <c r="AH6" s="200" t="str">
        <f>IF(OR($Q$4=リスト!$B$4,$Q$4=リスト!$B$5,$Q$4=リスト!$B$6),IF(E6&lt;&gt;"","NG","OK"),"-")</f>
        <v>-</v>
      </c>
      <c r="AI6" s="200" t="str">
        <f>IF(OR($Q$4=リスト!$B$5,$Q$4=リスト!$B$6),IF(F6&lt;&gt;"","NG","OK"),"-")</f>
        <v>-</v>
      </c>
      <c r="AJ6" s="200" t="str">
        <f>IF($Q$4=リスト!$B$6,IF(G6&lt;&gt;"","NG","OK"),"-")</f>
        <v>-</v>
      </c>
      <c r="AK6" s="200" t="str">
        <f>IF(OR($Q$4=リスト!$B$4,$Q$4=リスト!$B$5,$Q$4=リスト!$B$6),IF(L6&lt;&gt;"","NG","OK"),"-")</f>
        <v>-</v>
      </c>
      <c r="AL6" s="200" t="str">
        <f>IF(OR($Q$4=リスト!$B$5,$Q$4=リスト!$B$6),IF(M6&lt;&gt;"","NG","OK"),"-")</f>
        <v>-</v>
      </c>
      <c r="AM6" s="200" t="str">
        <f>IF($Q$4=リスト!$B$6,IF(N6&lt;&gt;"","NG","OK"),"-")</f>
        <v>-</v>
      </c>
    </row>
    <row r="7" spans="1:39" s="219" customFormat="1" ht="36.65" customHeight="1" x14ac:dyDescent="0.35">
      <c r="A7" s="14"/>
      <c r="B7" s="236"/>
      <c r="C7" s="237" t="s">
        <v>1674</v>
      </c>
      <c r="D7" s="237"/>
      <c r="E7" s="241">
        <v>11000000</v>
      </c>
      <c r="F7" s="242">
        <v>11500000</v>
      </c>
      <c r="G7" s="243">
        <v>12000000</v>
      </c>
      <c r="H7" s="14"/>
      <c r="I7" s="275"/>
      <c r="J7" s="276" t="s">
        <v>162</v>
      </c>
      <c r="K7" s="276"/>
      <c r="L7" s="241">
        <v>30000000</v>
      </c>
      <c r="M7" s="242">
        <v>31000000</v>
      </c>
      <c r="N7" s="243">
        <v>32000000</v>
      </c>
      <c r="P7" s="204" t="s">
        <v>163</v>
      </c>
      <c r="Q7" s="205" t="str">
        <f>IF(COUNTIF(S3:AM22,"NG")&gt;0,"NG","OK")</f>
        <v>OK</v>
      </c>
      <c r="S7" s="200" t="str">
        <f t="shared" ref="S7:U10" si="0">IF(E7="","-",IFERROR(IF(AND(ISNUMBER(E7),E7=INT(E7),LEN(ABS(E7))&lt;=12),"OK","NG"),"NG"))</f>
        <v>OK</v>
      </c>
      <c r="T7" s="200" t="str">
        <f t="shared" si="0"/>
        <v>OK</v>
      </c>
      <c r="U7" s="200" t="str">
        <f t="shared" si="0"/>
        <v>OK</v>
      </c>
      <c r="V7" s="200" t="str">
        <f t="shared" ref="V7:X10" si="1">IF(L7="","-",IFERROR(IF(AND(ISNUMBER(L7),L7=INT(L7),LEN(ABS(L7))&lt;=12),"OK","NG"),"NG"))</f>
        <v>OK</v>
      </c>
      <c r="W7" s="200" t="str">
        <f t="shared" si="1"/>
        <v>OK</v>
      </c>
      <c r="X7" s="200" t="str">
        <f t="shared" si="1"/>
        <v>OK</v>
      </c>
      <c r="Y7" s="200" t="str">
        <f>IF($Q$4=リスト!$B$3,IF(E7="","NG","OK"),"-")</f>
        <v>OK</v>
      </c>
      <c r="Z7" s="200" t="str">
        <f>IF(OR($Q$4=リスト!$B$3,$Q$4=リスト!$B$4),IF(F7="","NG","OK"),"-")</f>
        <v>OK</v>
      </c>
      <c r="AA7" s="200" t="str">
        <f>IF(OR($Q$4=リスト!$B$3,$Q$4=リスト!$B$4,$Q$4=リスト!$B$5),IF(G7="","NG","OK"),"-")</f>
        <v>OK</v>
      </c>
      <c r="AB7" s="200" t="str">
        <f>IF($Q$4=リスト!$B$3,IF(L7="","NG","OK"),"-")</f>
        <v>OK</v>
      </c>
      <c r="AC7" s="200" t="str">
        <f>IF(OR($Q$4=リスト!$B$3,$Q$4=リスト!$B$4),IF(M7="","NG","OK"),"-")</f>
        <v>OK</v>
      </c>
      <c r="AD7" s="200" t="str">
        <f>IF(OR($Q$4=リスト!$B$3,$Q$4=リスト!$B$4,$Q$4=リスト!$B$5),IF(N7="","NG","OK"),"-")</f>
        <v>OK</v>
      </c>
      <c r="AE7" s="200" t="s">
        <v>34</v>
      </c>
      <c r="AF7" s="200" t="s">
        <v>34</v>
      </c>
      <c r="AG7" s="200" t="s">
        <v>34</v>
      </c>
      <c r="AH7" s="200" t="str">
        <f>IF(OR($Q$4=リスト!$B$4,$Q$4=リスト!$B$5,$Q$4=リスト!$B$6),IF(E7&lt;&gt;"","NG","OK"),"-")</f>
        <v>-</v>
      </c>
      <c r="AI7" s="200" t="str">
        <f>IF(OR($Q$4=リスト!$B$5,$Q$4=リスト!$B$6),IF(F7&lt;&gt;"","NG","OK"),"-")</f>
        <v>-</v>
      </c>
      <c r="AJ7" s="200" t="str">
        <f>IF($Q$4=リスト!$B$6,IF(G7&lt;&gt;"","NG","OK"),"-")</f>
        <v>-</v>
      </c>
      <c r="AK7" s="200" t="str">
        <f>IF(OR($Q$4=リスト!$B$4,$Q$4=リスト!$B$5,$Q$4=リスト!$B$6),IF(L7&lt;&gt;"","NG","OK"),"-")</f>
        <v>-</v>
      </c>
      <c r="AL7" s="200" t="str">
        <f>IF(OR($Q$4=リスト!$B$5,$Q$4=リスト!$B$6),IF(M7&lt;&gt;"","NG","OK"),"-")</f>
        <v>-</v>
      </c>
      <c r="AM7" s="200" t="str">
        <f>IF($Q$4=リスト!$B$6,IF(N7&lt;&gt;"","NG","OK"),"-")</f>
        <v>-</v>
      </c>
    </row>
    <row r="8" spans="1:39" s="219" customFormat="1" ht="36.65" customHeight="1" x14ac:dyDescent="0.35">
      <c r="A8" s="14"/>
      <c r="B8" s="236"/>
      <c r="C8" s="237" t="s">
        <v>164</v>
      </c>
      <c r="D8" s="237"/>
      <c r="E8" s="241">
        <v>44000000</v>
      </c>
      <c r="F8" s="242">
        <v>46000000</v>
      </c>
      <c r="G8" s="243">
        <v>48000000</v>
      </c>
      <c r="H8" s="14"/>
      <c r="I8" s="275"/>
      <c r="J8" s="276" t="s">
        <v>165</v>
      </c>
      <c r="K8" s="276"/>
      <c r="L8" s="241">
        <v>24000000</v>
      </c>
      <c r="M8" s="242">
        <v>22000000</v>
      </c>
      <c r="N8" s="243">
        <v>20000000</v>
      </c>
      <c r="P8" s="405" t="str">
        <f>IF($Q$7="NG","※「はじめに」シートのXXをご確認の上、入力内容に誤りがないかをご確認ください。","")</f>
        <v/>
      </c>
      <c r="Q8" s="405"/>
      <c r="S8" s="200" t="str">
        <f t="shared" si="0"/>
        <v>OK</v>
      </c>
      <c r="T8" s="200" t="str">
        <f t="shared" si="0"/>
        <v>OK</v>
      </c>
      <c r="U8" s="200" t="str">
        <f t="shared" si="0"/>
        <v>OK</v>
      </c>
      <c r="V8" s="200" t="str">
        <f t="shared" si="1"/>
        <v>OK</v>
      </c>
      <c r="W8" s="200" t="str">
        <f t="shared" si="1"/>
        <v>OK</v>
      </c>
      <c r="X8" s="200" t="str">
        <f t="shared" si="1"/>
        <v>OK</v>
      </c>
      <c r="Y8" s="200" t="str">
        <f>IF($Q$4=リスト!$B$3,IF(E8="","NG","OK"),"-")</f>
        <v>OK</v>
      </c>
      <c r="Z8" s="200" t="str">
        <f>IF(OR($Q$4=リスト!$B$3,$Q$4=リスト!$B$4),IF(F8="","NG","OK"),"-")</f>
        <v>OK</v>
      </c>
      <c r="AA8" s="200" t="str">
        <f>IF(OR($Q$4=リスト!$B$3,$Q$4=リスト!$B$4,$Q$4=リスト!$B$5),IF(G8="","NG","OK"),"-")</f>
        <v>OK</v>
      </c>
      <c r="AB8" s="200" t="str">
        <f>IF($Q$4=リスト!$B$3,IF(L8="","NG","OK"),"-")</f>
        <v>OK</v>
      </c>
      <c r="AC8" s="200" t="str">
        <f>IF(OR($Q$4=リスト!$B$3,$Q$4=リスト!$B$4),IF(M8="","NG","OK"),"-")</f>
        <v>OK</v>
      </c>
      <c r="AD8" s="200" t="str">
        <f>IF(OR($Q$4=リスト!$B$3,$Q$4=リスト!$B$4,$Q$4=リスト!$B$5),IF(N8="","NG","OK"),"-")</f>
        <v>OK</v>
      </c>
      <c r="AE8" s="200" t="s">
        <v>34</v>
      </c>
      <c r="AF8" s="200" t="s">
        <v>34</v>
      </c>
      <c r="AG8" s="200" t="s">
        <v>34</v>
      </c>
      <c r="AH8" s="200" t="str">
        <f>IF(OR($Q$4=リスト!$B$4,$Q$4=リスト!$B$5,$Q$4=リスト!$B$6),IF(E8&lt;&gt;"","NG","OK"),"-")</f>
        <v>-</v>
      </c>
      <c r="AI8" s="200" t="str">
        <f>IF(OR($Q$4=リスト!$B$5,$Q$4=リスト!$B$6),IF(F8&lt;&gt;"","NG","OK"),"-")</f>
        <v>-</v>
      </c>
      <c r="AJ8" s="200" t="str">
        <f>IF($Q$4=リスト!$B$6,IF(G8&lt;&gt;"","NG","OK"),"-")</f>
        <v>-</v>
      </c>
      <c r="AK8" s="200" t="str">
        <f>IF(OR($Q$4=リスト!$B$4,$Q$4=リスト!$B$5,$Q$4=リスト!$B$6),IF(L8&lt;&gt;"","NG","OK"),"-")</f>
        <v>-</v>
      </c>
      <c r="AL8" s="200" t="str">
        <f>IF(OR($Q$4=リスト!$B$5,$Q$4=リスト!$B$6),IF(M8&lt;&gt;"","NG","OK"),"-")</f>
        <v>-</v>
      </c>
      <c r="AM8" s="200" t="str">
        <f>IF($Q$4=リスト!$B$6,IF(N8&lt;&gt;"","NG","OK"),"-")</f>
        <v>-</v>
      </c>
    </row>
    <row r="9" spans="1:39" s="219" customFormat="1" ht="36.65" customHeight="1" x14ac:dyDescent="0.35">
      <c r="A9" s="14"/>
      <c r="B9" s="236"/>
      <c r="C9" s="237" t="s">
        <v>166</v>
      </c>
      <c r="D9" s="237"/>
      <c r="E9" s="241">
        <v>23000000</v>
      </c>
      <c r="F9" s="242">
        <v>24000000</v>
      </c>
      <c r="G9" s="243">
        <v>25000000</v>
      </c>
      <c r="H9" s="14"/>
      <c r="I9" s="275"/>
      <c r="J9" s="276" t="s">
        <v>167</v>
      </c>
      <c r="K9" s="276"/>
      <c r="L9" s="241">
        <v>12000000</v>
      </c>
      <c r="M9" s="242">
        <v>12000000</v>
      </c>
      <c r="N9" s="243">
        <v>12000000</v>
      </c>
      <c r="P9" s="277"/>
      <c r="Q9" s="277"/>
      <c r="S9" s="200" t="str">
        <f t="shared" si="0"/>
        <v>OK</v>
      </c>
      <c r="T9" s="200" t="str">
        <f t="shared" si="0"/>
        <v>OK</v>
      </c>
      <c r="U9" s="200" t="str">
        <f t="shared" si="0"/>
        <v>OK</v>
      </c>
      <c r="V9" s="200" t="str">
        <f t="shared" si="1"/>
        <v>OK</v>
      </c>
      <c r="W9" s="200" t="str">
        <f t="shared" si="1"/>
        <v>OK</v>
      </c>
      <c r="X9" s="200" t="str">
        <f t="shared" si="1"/>
        <v>OK</v>
      </c>
      <c r="Y9" s="200" t="str">
        <f>IF($Q$4=リスト!$B$3,IF(E9="","NG","OK"),"-")</f>
        <v>OK</v>
      </c>
      <c r="Z9" s="200" t="str">
        <f>IF(OR($Q$4=リスト!$B$3,$Q$4=リスト!$B$4),IF(F9="","NG","OK"),"-")</f>
        <v>OK</v>
      </c>
      <c r="AA9" s="200" t="str">
        <f>IF(OR($Q$4=リスト!$B$3,$Q$4=リスト!$B$4,$Q$4=リスト!$B$5),IF(G9="","NG","OK"),"-")</f>
        <v>OK</v>
      </c>
      <c r="AB9" s="200" t="str">
        <f>IF($Q$4=リスト!$B$3,IF(L9="","NG","OK"),"-")</f>
        <v>OK</v>
      </c>
      <c r="AC9" s="200" t="str">
        <f>IF(OR($Q$4=リスト!$B$3,$Q$4=リスト!$B$4),IF(M9="","NG","OK"),"-")</f>
        <v>OK</v>
      </c>
      <c r="AD9" s="200" t="str">
        <f>IF(OR($Q$4=リスト!$B$3,$Q$4=リスト!$B$4,$Q$4=リスト!$B$5),IF(N9="","NG","OK"),"-")</f>
        <v>OK</v>
      </c>
      <c r="AE9" s="200" t="s">
        <v>34</v>
      </c>
      <c r="AF9" s="200" t="s">
        <v>34</v>
      </c>
      <c r="AG9" s="200" t="s">
        <v>34</v>
      </c>
      <c r="AH9" s="200" t="str">
        <f>IF(OR($Q$4=リスト!$B$4,$Q$4=リスト!$B$5,$Q$4=リスト!$B$6),IF(E9&lt;&gt;"","NG","OK"),"-")</f>
        <v>-</v>
      </c>
      <c r="AI9" s="200" t="str">
        <f>IF(OR($Q$4=リスト!$B$5,$Q$4=リスト!$B$6),IF(F9&lt;&gt;"","NG","OK"),"-")</f>
        <v>-</v>
      </c>
      <c r="AJ9" s="200" t="str">
        <f>IF($Q$4=リスト!$B$6,IF(G9&lt;&gt;"","NG","OK"),"-")</f>
        <v>-</v>
      </c>
      <c r="AK9" s="200" t="str">
        <f>IF(OR($Q$4=リスト!$B$4,$Q$4=リスト!$B$5,$Q$4=リスト!$B$6),IF(L9&lt;&gt;"","NG","OK"),"-")</f>
        <v>-</v>
      </c>
      <c r="AL9" s="200" t="str">
        <f>IF(OR($Q$4=リスト!$B$5,$Q$4=リスト!$B$6),IF(M9&lt;&gt;"","NG","OK"),"-")</f>
        <v>-</v>
      </c>
      <c r="AM9" s="200" t="str">
        <f>IF($Q$4=リスト!$B$6,IF(N9&lt;&gt;"","NG","OK"),"-")</f>
        <v>-</v>
      </c>
    </row>
    <row r="10" spans="1:39" s="219" customFormat="1" ht="36.65" customHeight="1" x14ac:dyDescent="0.35">
      <c r="B10" s="236"/>
      <c r="C10" s="237" t="s">
        <v>168</v>
      </c>
      <c r="D10" s="237"/>
      <c r="E10" s="244">
        <v>4000000</v>
      </c>
      <c r="F10" s="245">
        <v>4500000</v>
      </c>
      <c r="G10" s="246">
        <v>5000000</v>
      </c>
      <c r="I10" s="275"/>
      <c r="J10" s="276" t="s">
        <v>169</v>
      </c>
      <c r="K10" s="276"/>
      <c r="L10" s="241">
        <v>13630000</v>
      </c>
      <c r="M10" s="242">
        <v>13300000</v>
      </c>
      <c r="N10" s="243">
        <v>13000000</v>
      </c>
      <c r="P10" s="277"/>
      <c r="Q10" s="277"/>
      <c r="S10" s="200" t="str">
        <f t="shared" si="0"/>
        <v>OK</v>
      </c>
      <c r="T10" s="200" t="str">
        <f t="shared" si="0"/>
        <v>OK</v>
      </c>
      <c r="U10" s="200" t="str">
        <f t="shared" si="0"/>
        <v>OK</v>
      </c>
      <c r="V10" s="200" t="str">
        <f t="shared" si="1"/>
        <v>OK</v>
      </c>
      <c r="W10" s="200" t="str">
        <f t="shared" si="1"/>
        <v>OK</v>
      </c>
      <c r="X10" s="200" t="str">
        <f t="shared" si="1"/>
        <v>OK</v>
      </c>
      <c r="Y10" s="200" t="str">
        <f>IF($Q$4=リスト!$B$3,IF(E10="","NG","OK"),"-")</f>
        <v>OK</v>
      </c>
      <c r="Z10" s="200" t="str">
        <f>IF(OR($Q$4=リスト!$B$3,$Q$4=リスト!$B$4),IF(F10="","NG","OK"),"-")</f>
        <v>OK</v>
      </c>
      <c r="AA10" s="200" t="str">
        <f>IF(OR($Q$4=リスト!$B$3,$Q$4=リスト!$B$4,$Q$4=リスト!$B$5),IF(G10="","NG","OK"),"-")</f>
        <v>OK</v>
      </c>
      <c r="AB10" s="200" t="str">
        <f>IF($Q$4=リスト!$B$3,IF(L10="","NG","OK"),"-")</f>
        <v>OK</v>
      </c>
      <c r="AC10" s="200" t="str">
        <f>IF(OR($Q$4=リスト!$B$3,$Q$4=リスト!$B$4),IF(M10="","NG","OK"),"-")</f>
        <v>OK</v>
      </c>
      <c r="AD10" s="200" t="str">
        <f>IF(OR($Q$4=リスト!$B$3,$Q$4=リスト!$B$4,$Q$4=リスト!$B$5),IF(N10="","NG","OK"),"-")</f>
        <v>OK</v>
      </c>
      <c r="AE10" s="200" t="s">
        <v>34</v>
      </c>
      <c r="AF10" s="200" t="s">
        <v>34</v>
      </c>
      <c r="AG10" s="200" t="s">
        <v>34</v>
      </c>
      <c r="AH10" s="200" t="str">
        <f>IF(OR($Q$4=リスト!$B$4,$Q$4=リスト!$B$5,$Q$4=リスト!$B$6),IF(E10&lt;&gt;"","NG","OK"),"-")</f>
        <v>-</v>
      </c>
      <c r="AI10" s="200" t="str">
        <f>IF(OR($Q$4=リスト!$B$5,$Q$4=リスト!$B$6),IF(F10&lt;&gt;"","NG","OK"),"-")</f>
        <v>-</v>
      </c>
      <c r="AJ10" s="200" t="str">
        <f>IF($Q$4=リスト!$B$6,IF(G10&lt;&gt;"","NG","OK"),"-")</f>
        <v>-</v>
      </c>
      <c r="AK10" s="200" t="str">
        <f>IF(OR($Q$4=リスト!$B$4,$Q$4=リスト!$B$5,$Q$4=リスト!$B$6),IF(L10&lt;&gt;"","NG","OK"),"-")</f>
        <v>-</v>
      </c>
      <c r="AL10" s="200" t="str">
        <f>IF(OR($Q$4=リスト!$B$5,$Q$4=リスト!$B$6),IF(M10&lt;&gt;"","NG","OK"),"-")</f>
        <v>-</v>
      </c>
      <c r="AM10" s="200" t="str">
        <f>IF($Q$4=リスト!$B$6,IF(N10&lt;&gt;"","NG","OK"),"-")</f>
        <v>-</v>
      </c>
    </row>
    <row r="11" spans="1:39" s="219" customFormat="1" ht="36.65" customHeight="1" x14ac:dyDescent="0.35">
      <c r="B11" s="232" t="s">
        <v>170</v>
      </c>
      <c r="C11" s="233"/>
      <c r="D11" s="233"/>
      <c r="E11" s="247">
        <f>SUM(E12,E16,E18)</f>
        <v>129500000</v>
      </c>
      <c r="F11" s="247">
        <f>SUM(F12,F16,F18)</f>
        <v>129500000</v>
      </c>
      <c r="G11" s="247">
        <f>SUM(G12,G16,G18)</f>
        <v>130000000</v>
      </c>
      <c r="I11" s="275" t="s">
        <v>171</v>
      </c>
      <c r="J11" s="275"/>
      <c r="K11" s="276"/>
      <c r="L11" s="241">
        <v>85000000</v>
      </c>
      <c r="M11" s="242">
        <v>90000000</v>
      </c>
      <c r="N11" s="243">
        <v>95000000</v>
      </c>
      <c r="P11" s="277"/>
      <c r="Q11" s="277"/>
      <c r="S11" s="200" t="str">
        <f>IF(E11="","-",IFERROR(IF(AND(ISNUMBER(E11),E11=INT(E11),E11&gt;=0,LEN(E11)&lt;=12),"OK","NG"),"NG"))</f>
        <v>OK</v>
      </c>
      <c r="T11" s="200" t="str">
        <f>IF(F11="","-",IFERROR(IF(AND(ISNUMBER(F11),F11=INT(F11),F11&gt;=0,LEN(F11)&lt;=12),"OK","NG"),"NG"))</f>
        <v>OK</v>
      </c>
      <c r="U11" s="200" t="str">
        <f>IF(G11="","-",IFERROR(IF(AND(ISNUMBER(G11),G11=INT(G11),G11&gt;=0,LEN(G11)&lt;=12),"OK","NG"),"NG"))</f>
        <v>OK</v>
      </c>
      <c r="V11" s="200" t="str">
        <f>IF(L11="","-",IFERROR(IF(AND(ISNUMBER(L11),L11=INT(L11),L11&gt;=0,LEN(L11)&lt;=12),"OK","NG"),"NG"))</f>
        <v>OK</v>
      </c>
      <c r="W11" s="200" t="str">
        <f>IF(M11="","-",IFERROR(IF(AND(ISNUMBER(M11),M11=INT(M11),M11&gt;=0,LEN(M11)&lt;=12),"OK","NG"),"NG"))</f>
        <v>OK</v>
      </c>
      <c r="X11" s="200" t="str">
        <f>IF(N11="","-",IFERROR(IF(AND(ISNUMBER(N11),N11=INT(N11),N11&gt;=0,LEN(N11)&lt;=12),"OK","NG"),"NG"))</f>
        <v>OK</v>
      </c>
      <c r="Y11" s="200" t="s">
        <v>34</v>
      </c>
      <c r="Z11" s="200" t="s">
        <v>34</v>
      </c>
      <c r="AA11" s="200" t="s">
        <v>34</v>
      </c>
      <c r="AB11" s="200" t="str">
        <f>IF($Q$4=リスト!$B$3,IF(L11="","NG","OK"),"-")</f>
        <v>OK</v>
      </c>
      <c r="AC11" s="200" t="str">
        <f>IF(OR($Q$4=リスト!$B$3,$Q$4=リスト!$B$4),IF(M11="","NG","OK"),"-")</f>
        <v>OK</v>
      </c>
      <c r="AD11" s="200" t="str">
        <f>IF(OR($Q$4=リスト!$B$3,$Q$4=リスト!$B$4,$Q$4=リスト!$B$5),IF(N11="","NG","OK"),"-")</f>
        <v>OK</v>
      </c>
      <c r="AE11" s="200" t="s">
        <v>34</v>
      </c>
      <c r="AF11" s="200" t="s">
        <v>34</v>
      </c>
      <c r="AG11" s="200" t="s">
        <v>34</v>
      </c>
      <c r="AH11" s="200" t="s">
        <v>34</v>
      </c>
      <c r="AI11" s="200" t="s">
        <v>34</v>
      </c>
      <c r="AJ11" s="200" t="s">
        <v>34</v>
      </c>
      <c r="AK11" s="200" t="str">
        <f>IF(OR($Q$4=リスト!$B$4,$Q$4=リスト!$B$5,$Q$4=リスト!$B$6),IF(L11&lt;&gt;"","NG","OK"),"-")</f>
        <v>-</v>
      </c>
      <c r="AL11" s="200" t="str">
        <f>IF(OR($Q$4=リスト!$B$5,$Q$4=リスト!$B$6),IF(M11&lt;&gt;"","NG","OK"),"-")</f>
        <v>-</v>
      </c>
      <c r="AM11" s="200" t="str">
        <f>IF($Q$4=リスト!$B$6,IF(N11&lt;&gt;"","NG","OK"),"-")</f>
        <v>-</v>
      </c>
    </row>
    <row r="12" spans="1:39" s="219" customFormat="1" ht="36.65" customHeight="1" x14ac:dyDescent="0.35">
      <c r="B12" s="232"/>
      <c r="C12" s="237" t="s">
        <v>172</v>
      </c>
      <c r="D12" s="237"/>
      <c r="E12" s="248">
        <v>120000000</v>
      </c>
      <c r="F12" s="249">
        <v>118500000</v>
      </c>
      <c r="G12" s="250">
        <v>118500000</v>
      </c>
      <c r="H12" s="14"/>
      <c r="I12" s="275"/>
      <c r="J12" s="276" t="s">
        <v>173</v>
      </c>
      <c r="K12" s="276"/>
      <c r="L12" s="241">
        <v>78000000</v>
      </c>
      <c r="M12" s="242">
        <v>84000000</v>
      </c>
      <c r="N12" s="243">
        <v>88000000</v>
      </c>
      <c r="P12" s="277"/>
      <c r="Q12" s="277"/>
      <c r="S12" s="200" t="str">
        <f t="shared" ref="S12:U19" si="2">IF(E12="","-",IFERROR(IF(AND(ISNUMBER(E12),E12=INT(E12),LEN(ABS(E12))&lt;=12),"OK","NG"),"NG"))</f>
        <v>OK</v>
      </c>
      <c r="T12" s="200" t="str">
        <f t="shared" si="2"/>
        <v>OK</v>
      </c>
      <c r="U12" s="200" t="str">
        <f t="shared" si="2"/>
        <v>OK</v>
      </c>
      <c r="V12" s="200" t="str">
        <f t="shared" ref="V12:X13" si="3">IF(L12="","-",IFERROR(IF(AND(ISNUMBER(L12),L12=INT(L12),LEN(ABS(L12))&lt;=12),"OK","NG"),"NG"))</f>
        <v>OK</v>
      </c>
      <c r="W12" s="200" t="str">
        <f t="shared" si="3"/>
        <v>OK</v>
      </c>
      <c r="X12" s="200" t="str">
        <f t="shared" si="3"/>
        <v>OK</v>
      </c>
      <c r="Y12" s="200" t="str">
        <f>IF($Q$4=リスト!$B$3,IF(E12="","NG","OK"),"-")</f>
        <v>OK</v>
      </c>
      <c r="Z12" s="200" t="str">
        <f>IF(OR($Q$4=リスト!$B$3,$Q$4=リスト!$B$4),IF(F12="","NG","OK"),"-")</f>
        <v>OK</v>
      </c>
      <c r="AA12" s="200" t="str">
        <f>IF(OR($Q$4=リスト!$B$3,$Q$4=リスト!$B$4,$Q$4=リスト!$B$5),IF(G12="","NG","OK"),"-")</f>
        <v>OK</v>
      </c>
      <c r="AB12" s="200" t="str">
        <f>IF($Q$4=リスト!$B$3,IF(L12="","NG","OK"),"-")</f>
        <v>OK</v>
      </c>
      <c r="AC12" s="200" t="str">
        <f>IF(OR($Q$4=リスト!$B$3,$Q$4=リスト!$B$4),IF(M12="","NG","OK"),"-")</f>
        <v>OK</v>
      </c>
      <c r="AD12" s="200" t="str">
        <f>IF(OR($Q$4=リスト!$B$3,$Q$4=リスト!$B$4,$Q$4=リスト!$B$5),IF(N12="","NG","OK"),"-")</f>
        <v>OK</v>
      </c>
      <c r="AE12" s="200" t="s">
        <v>34</v>
      </c>
      <c r="AF12" s="200" t="s">
        <v>34</v>
      </c>
      <c r="AG12" s="200" t="s">
        <v>34</v>
      </c>
      <c r="AH12" s="200" t="str">
        <f>IF(OR($Q$4=リスト!$B$4,$Q$4=リスト!$B$5,$Q$4=リスト!$B$6),IF(E12&lt;&gt;"","NG","OK"),"-")</f>
        <v>-</v>
      </c>
      <c r="AI12" s="200" t="str">
        <f>IF(OR($Q$4=リスト!$B$5,$Q$4=リスト!$B$6),IF(F12&lt;&gt;"","NG","OK"),"-")</f>
        <v>-</v>
      </c>
      <c r="AJ12" s="200" t="str">
        <f>IF($Q$4=リスト!$B$6,IF(G12&lt;&gt;"","NG","OK"),"-")</f>
        <v>-</v>
      </c>
      <c r="AK12" s="200" t="str">
        <f>IF(OR($Q$4=リスト!$B$4,$Q$4=リスト!$B$5,$Q$4=リスト!$B$6),IF(L12&lt;&gt;"","NG","OK"),"-")</f>
        <v>-</v>
      </c>
      <c r="AL12" s="200" t="str">
        <f>IF(OR($Q$4=リスト!$B$5,$Q$4=リスト!$B$6),IF(M12&lt;&gt;"","NG","OK"),"-")</f>
        <v>-</v>
      </c>
      <c r="AM12" s="200" t="str">
        <f>IF($Q$4=リスト!$B$6,IF(N12&lt;&gt;"","NG","OK"),"-")</f>
        <v>-</v>
      </c>
    </row>
    <row r="13" spans="1:39" s="219" customFormat="1" ht="36.65" customHeight="1" x14ac:dyDescent="0.35">
      <c r="B13" s="232"/>
      <c r="C13" s="233"/>
      <c r="D13" s="237" t="s">
        <v>174</v>
      </c>
      <c r="E13" s="251">
        <v>58000000</v>
      </c>
      <c r="F13" s="252">
        <v>56000000</v>
      </c>
      <c r="G13" s="253">
        <v>54000000</v>
      </c>
      <c r="H13" s="14"/>
      <c r="I13" s="275"/>
      <c r="J13" s="276" t="s">
        <v>175</v>
      </c>
      <c r="K13" s="276"/>
      <c r="L13" s="244">
        <v>0</v>
      </c>
      <c r="M13" s="245">
        <v>0</v>
      </c>
      <c r="N13" s="246">
        <v>0</v>
      </c>
      <c r="P13" s="277"/>
      <c r="Q13" s="277"/>
      <c r="S13" s="200" t="str">
        <f t="shared" si="2"/>
        <v>OK</v>
      </c>
      <c r="T13" s="200" t="str">
        <f t="shared" si="2"/>
        <v>OK</v>
      </c>
      <c r="U13" s="200" t="str">
        <f t="shared" si="2"/>
        <v>OK</v>
      </c>
      <c r="V13" s="200" t="str">
        <f t="shared" si="3"/>
        <v>OK</v>
      </c>
      <c r="W13" s="200" t="str">
        <f t="shared" si="3"/>
        <v>OK</v>
      </c>
      <c r="X13" s="200" t="str">
        <f t="shared" si="3"/>
        <v>OK</v>
      </c>
      <c r="Y13" s="200" t="str">
        <f>IF($Q$4=リスト!$B$3,IF(E13="","NG","OK"),"-")</f>
        <v>OK</v>
      </c>
      <c r="Z13" s="200" t="str">
        <f>IF(OR($Q$4=リスト!$B$3,$Q$4=リスト!$B$4),IF(F13="","NG","OK"),"-")</f>
        <v>OK</v>
      </c>
      <c r="AA13" s="200" t="str">
        <f>IF(OR($Q$4=リスト!$B$3,$Q$4=リスト!$B$4,$Q$4=リスト!$B$5),IF(G13="","NG","OK"),"-")</f>
        <v>OK</v>
      </c>
      <c r="AB13" s="200" t="str">
        <f>IF($Q$4=リスト!$B$3,IF(L13="","NG","OK"),"-")</f>
        <v>OK</v>
      </c>
      <c r="AC13" s="200" t="str">
        <f>IF(OR($Q$4=リスト!$B$3,$Q$4=リスト!$B$4),IF(M13="","NG","OK"),"-")</f>
        <v>OK</v>
      </c>
      <c r="AD13" s="200" t="str">
        <f>IF(OR($Q$4=リスト!$B$3,$Q$4=リスト!$B$4,$Q$4=リスト!$B$5),IF(N13="","NG","OK"),"-")</f>
        <v>OK</v>
      </c>
      <c r="AE13" s="200" t="s">
        <v>34</v>
      </c>
      <c r="AF13" s="200" t="s">
        <v>34</v>
      </c>
      <c r="AG13" s="200" t="s">
        <v>34</v>
      </c>
      <c r="AH13" s="200" t="str">
        <f>IF(OR($Q$4=リスト!$B$4,$Q$4=リスト!$B$5,$Q$4=リスト!$B$6),IF(E13&lt;&gt;"","NG","OK"),"-")</f>
        <v>-</v>
      </c>
      <c r="AI13" s="200" t="str">
        <f>IF(OR($Q$4=リスト!$B$5,$Q$4=リスト!$B$6),IF(F13&lt;&gt;"","NG","OK"),"-")</f>
        <v>-</v>
      </c>
      <c r="AJ13" s="200" t="str">
        <f>IF($Q$4=リスト!$B$6,IF(G13&lt;&gt;"","NG","OK"),"-")</f>
        <v>-</v>
      </c>
      <c r="AK13" s="200" t="str">
        <f>IF(OR($Q$4=リスト!$B$4,$Q$4=リスト!$B$5,$Q$4=リスト!$B$6),IF(L13&lt;&gt;"","NG","OK"),"-")</f>
        <v>-</v>
      </c>
      <c r="AL13" s="200" t="str">
        <f>IF(OR($Q$4=リスト!$B$5,$Q$4=リスト!$B$6),IF(M13&lt;&gt;"","NG","OK"),"-")</f>
        <v>-</v>
      </c>
      <c r="AM13" s="200" t="str">
        <f>IF($Q$4=リスト!$B$6,IF(N13&lt;&gt;"","NG","OK"),"-")</f>
        <v>-</v>
      </c>
    </row>
    <row r="14" spans="1:39" s="219" customFormat="1" ht="36.65" customHeight="1" x14ac:dyDescent="0.35">
      <c r="B14" s="232"/>
      <c r="C14" s="233"/>
      <c r="D14" s="237" t="s">
        <v>176</v>
      </c>
      <c r="E14" s="251">
        <v>32000000</v>
      </c>
      <c r="F14" s="252">
        <v>32500000</v>
      </c>
      <c r="G14" s="253">
        <v>34500000</v>
      </c>
      <c r="I14" s="275" t="s">
        <v>177</v>
      </c>
      <c r="J14" s="275"/>
      <c r="K14" s="276"/>
      <c r="L14" s="278" t="s">
        <v>87</v>
      </c>
      <c r="M14" s="278" t="s">
        <v>87</v>
      </c>
      <c r="N14" s="279" t="s">
        <v>87</v>
      </c>
      <c r="P14" s="277"/>
      <c r="Q14" s="277"/>
      <c r="S14" s="200" t="str">
        <f t="shared" si="2"/>
        <v>OK</v>
      </c>
      <c r="T14" s="200" t="str">
        <f t="shared" si="2"/>
        <v>OK</v>
      </c>
      <c r="U14" s="200" t="str">
        <f t="shared" si="2"/>
        <v>OK</v>
      </c>
      <c r="V14" s="200" t="s">
        <v>34</v>
      </c>
      <c r="W14" s="200" t="s">
        <v>34</v>
      </c>
      <c r="X14" s="200" t="s">
        <v>34</v>
      </c>
      <c r="Y14" s="200" t="str">
        <f>IF($Q$4=リスト!$B$3,IF(E14="","NG","OK"),"-")</f>
        <v>OK</v>
      </c>
      <c r="Z14" s="200" t="str">
        <f>IF(OR($Q$4=リスト!$B$3,$Q$4=リスト!$B$4),IF(F14="","NG","OK"),"-")</f>
        <v>OK</v>
      </c>
      <c r="AA14" s="200" t="str">
        <f>IF(OR($Q$4=リスト!$B$3,$Q$4=リスト!$B$4,$Q$4=リスト!$B$5),IF(G14="","NG","OK"),"-")</f>
        <v>OK</v>
      </c>
      <c r="AB14" s="200" t="s">
        <v>34</v>
      </c>
      <c r="AC14" s="200" t="s">
        <v>34</v>
      </c>
      <c r="AD14" s="200" t="s">
        <v>34</v>
      </c>
      <c r="AE14" s="200" t="s">
        <v>34</v>
      </c>
      <c r="AF14" s="200" t="s">
        <v>34</v>
      </c>
      <c r="AG14" s="200" t="s">
        <v>34</v>
      </c>
      <c r="AH14" s="200" t="str">
        <f>IF(OR($Q$4=リスト!$B$4,$Q$4=リスト!$B$5,$Q$4=リスト!$B$6),IF(E14&lt;&gt;"","NG","OK"),"-")</f>
        <v>-</v>
      </c>
      <c r="AI14" s="200" t="str">
        <f>IF(OR($Q$4=リスト!$B$5,$Q$4=リスト!$B$6),IF(F14&lt;&gt;"","NG","OK"),"-")</f>
        <v>-</v>
      </c>
      <c r="AJ14" s="200" t="str">
        <f>IF($Q$4=リスト!$B$6,IF(G14&lt;&gt;"","NG","OK"),"-")</f>
        <v>-</v>
      </c>
      <c r="AK14" s="200" t="s">
        <v>34</v>
      </c>
      <c r="AL14" s="200" t="s">
        <v>34</v>
      </c>
      <c r="AM14" s="200" t="s">
        <v>34</v>
      </c>
    </row>
    <row r="15" spans="1:39" s="219" customFormat="1" ht="36.65" customHeight="1" x14ac:dyDescent="0.35">
      <c r="B15" s="232"/>
      <c r="C15" s="233"/>
      <c r="D15" s="237" t="s">
        <v>178</v>
      </c>
      <c r="E15" s="251">
        <v>30000000</v>
      </c>
      <c r="F15" s="252">
        <v>30000000</v>
      </c>
      <c r="G15" s="253">
        <v>30000000</v>
      </c>
      <c r="H15" s="14"/>
      <c r="I15" s="275" t="s">
        <v>179</v>
      </c>
      <c r="J15" s="275"/>
      <c r="K15" s="275"/>
      <c r="L15" s="280">
        <f>L5+L11</f>
        <v>173630000</v>
      </c>
      <c r="M15" s="280">
        <f>M5+M11</f>
        <v>176800000</v>
      </c>
      <c r="N15" s="280">
        <f>N5+N11</f>
        <v>180000000</v>
      </c>
      <c r="P15" s="277"/>
      <c r="Q15" s="277"/>
      <c r="S15" s="200" t="str">
        <f t="shared" si="2"/>
        <v>OK</v>
      </c>
      <c r="T15" s="200" t="str">
        <f t="shared" si="2"/>
        <v>OK</v>
      </c>
      <c r="U15" s="200" t="str">
        <f t="shared" si="2"/>
        <v>OK</v>
      </c>
      <c r="V15" s="200" t="str">
        <f t="shared" ref="V15:X15" si="4">IF(L15="","-",IFERROR(IF(AND(ISNUMBER(L15),L15=INT(L15),L15&gt;=0,LEN(L15)&lt;=12),"OK","NG"),"NG"))</f>
        <v>OK</v>
      </c>
      <c r="W15" s="200" t="str">
        <f t="shared" si="4"/>
        <v>OK</v>
      </c>
      <c r="X15" s="200" t="str">
        <f t="shared" si="4"/>
        <v>OK</v>
      </c>
      <c r="Y15" s="200" t="str">
        <f>IF($Q$4=リスト!$B$3,IF(E15="","NG","OK"),"-")</f>
        <v>OK</v>
      </c>
      <c r="Z15" s="200" t="str">
        <f>IF(OR($Q$4=リスト!$B$3,$Q$4=リスト!$B$4),IF(F15="","NG","OK"),"-")</f>
        <v>OK</v>
      </c>
      <c r="AA15" s="200" t="str">
        <f>IF(OR($Q$4=リスト!$B$3,$Q$4=リスト!$B$4,$Q$4=リスト!$B$5),IF(G15="","NG","OK"),"-")</f>
        <v>OK</v>
      </c>
      <c r="AB15" s="200" t="str">
        <f>IF($Q$4=リスト!$B$3,IF(L15="","NG","OK"),"-")</f>
        <v>OK</v>
      </c>
      <c r="AC15" s="200" t="str">
        <f>IF(OR($Q$4=リスト!$B$3,$Q$4=リスト!$B$4),IF(M15="","NG","OK"),"-")</f>
        <v>OK</v>
      </c>
      <c r="AD15" s="200" t="str">
        <f>IF(OR($Q$4=リスト!$B$3,$Q$4=リスト!$B$4,$Q$4=リスト!$B$5),IF(N15="","NG","OK"),"-")</f>
        <v>OK</v>
      </c>
      <c r="AE15" s="200" t="s">
        <v>34</v>
      </c>
      <c r="AF15" s="200" t="s">
        <v>34</v>
      </c>
      <c r="AG15" s="200" t="s">
        <v>34</v>
      </c>
      <c r="AH15" s="200" t="str">
        <f>IF(OR($Q$4=リスト!$B$4,$Q$4=リスト!$B$5,$Q$4=リスト!$B$6),IF(E15&lt;&gt;"","NG","OK"),"-")</f>
        <v>-</v>
      </c>
      <c r="AI15" s="200" t="str">
        <f>IF(OR($Q$4=リスト!$B$5,$Q$4=リスト!$B$6),IF(F15&lt;&gt;"","NG","OK"),"-")</f>
        <v>-</v>
      </c>
      <c r="AJ15" s="200" t="str">
        <f>IF($Q$4=リスト!$B$6,IF(G15&lt;&gt;"","NG","OK"),"-")</f>
        <v>-</v>
      </c>
      <c r="AK15" s="200" t="str">
        <f>IF(OR($Q$4=リスト!$B$4,$Q$4=リスト!$B$5,$Q$4=リスト!$B$6),IF(L15&lt;&gt;"","NG","OK"),"-")</f>
        <v>-</v>
      </c>
      <c r="AL15" s="200" t="str">
        <f>IF(OR($Q$4=リスト!$B$5,$Q$4=リスト!$B$6),IF(M15&lt;&gt;"","NG","OK"),"-")</f>
        <v>-</v>
      </c>
      <c r="AM15" s="200" t="str">
        <f>IF($Q$4=リスト!$B$6,IF(N15&lt;&gt;"","NG","OK"),"-")</f>
        <v>-</v>
      </c>
    </row>
    <row r="16" spans="1:39" s="219" customFormat="1" ht="36.65" customHeight="1" x14ac:dyDescent="0.35">
      <c r="B16" s="232"/>
      <c r="C16" s="237" t="s">
        <v>180</v>
      </c>
      <c r="D16" s="237"/>
      <c r="E16" s="251">
        <v>2500000</v>
      </c>
      <c r="F16" s="252">
        <v>3500000</v>
      </c>
      <c r="G16" s="253">
        <v>3500000</v>
      </c>
      <c r="I16" s="271" t="s">
        <v>181</v>
      </c>
      <c r="J16" s="271"/>
      <c r="K16" s="272"/>
      <c r="L16" s="281"/>
      <c r="M16" s="281"/>
      <c r="N16" s="281"/>
      <c r="P16" s="268"/>
      <c r="Q16" s="268"/>
      <c r="S16" s="200" t="str">
        <f t="shared" si="2"/>
        <v>OK</v>
      </c>
      <c r="T16" s="200" t="str">
        <f t="shared" si="2"/>
        <v>OK</v>
      </c>
      <c r="U16" s="200" t="str">
        <f t="shared" si="2"/>
        <v>OK</v>
      </c>
      <c r="V16" s="200" t="s">
        <v>34</v>
      </c>
      <c r="W16" s="200" t="s">
        <v>34</v>
      </c>
      <c r="X16" s="200" t="s">
        <v>34</v>
      </c>
      <c r="Y16" s="200" t="str">
        <f>IF($Q$4=リスト!$B$3,IF(E16="","NG","OK"),"-")</f>
        <v>OK</v>
      </c>
      <c r="Z16" s="200" t="str">
        <f>IF(OR($Q$4=リスト!$B$3,$Q$4=リスト!$B$4),IF(F16="","NG","OK"),"-")</f>
        <v>OK</v>
      </c>
      <c r="AA16" s="200" t="str">
        <f>IF(OR($Q$4=リスト!$B$3,$Q$4=リスト!$B$4,$Q$4=リスト!$B$5),IF(G16="","NG","OK"),"-")</f>
        <v>OK</v>
      </c>
      <c r="AB16" s="200" t="s">
        <v>34</v>
      </c>
      <c r="AC16" s="200" t="s">
        <v>34</v>
      </c>
      <c r="AD16" s="200" t="s">
        <v>34</v>
      </c>
      <c r="AE16" s="200" t="s">
        <v>34</v>
      </c>
      <c r="AF16" s="200" t="s">
        <v>34</v>
      </c>
      <c r="AG16" s="200" t="s">
        <v>34</v>
      </c>
      <c r="AH16" s="200" t="str">
        <f>IF(OR($Q$4=リスト!$B$4,$Q$4=リスト!$B$5,$Q$4=リスト!$B$6),IF(E16&lt;&gt;"","NG","OK"),"-")</f>
        <v>-</v>
      </c>
      <c r="AI16" s="200" t="str">
        <f>IF(OR($Q$4=リスト!$B$5,$Q$4=リスト!$B$6),IF(F16&lt;&gt;"","NG","OK"),"-")</f>
        <v>-</v>
      </c>
      <c r="AJ16" s="200" t="str">
        <f>IF($Q$4=リスト!$B$6,IF(G16&lt;&gt;"","NG","OK"),"-")</f>
        <v>-</v>
      </c>
      <c r="AK16" s="200" t="s">
        <v>34</v>
      </c>
      <c r="AL16" s="200" t="s">
        <v>34</v>
      </c>
      <c r="AM16" s="200" t="s">
        <v>34</v>
      </c>
    </row>
    <row r="17" spans="2:39" s="219" customFormat="1" ht="36.65" customHeight="1" x14ac:dyDescent="0.35">
      <c r="B17" s="232"/>
      <c r="C17" s="233"/>
      <c r="D17" s="237" t="s">
        <v>182</v>
      </c>
      <c r="E17" s="251">
        <v>2500000</v>
      </c>
      <c r="F17" s="252">
        <v>3500000</v>
      </c>
      <c r="G17" s="253">
        <v>3500000</v>
      </c>
      <c r="I17" s="275" t="s">
        <v>183</v>
      </c>
      <c r="J17" s="275"/>
      <c r="K17" s="276"/>
      <c r="L17" s="238">
        <v>73870000</v>
      </c>
      <c r="M17" s="239">
        <v>78700000</v>
      </c>
      <c r="N17" s="240">
        <v>85000000</v>
      </c>
      <c r="P17" s="268"/>
      <c r="Q17" s="268"/>
      <c r="S17" s="200" t="str">
        <f t="shared" si="2"/>
        <v>OK</v>
      </c>
      <c r="T17" s="200" t="str">
        <f t="shared" si="2"/>
        <v>OK</v>
      </c>
      <c r="U17" s="200" t="str">
        <f t="shared" si="2"/>
        <v>OK</v>
      </c>
      <c r="V17" s="200" t="str">
        <f>IF(L17="","-",IFERROR(IF(AND(ISNUMBER(L17),L17=INT(L17),LEN(ABS(L17))&lt;=12),"OK","NG"),"NG"))</f>
        <v>OK</v>
      </c>
      <c r="W17" s="200" t="str">
        <f>IF(M17="","-",IFERROR(IF(AND(ISNUMBER(M17),M17=INT(M17),LEN(ABS(M17))&lt;=12),"OK","NG"),"NG"))</f>
        <v>OK</v>
      </c>
      <c r="X17" s="200" t="str">
        <f>IF(N17="","-",IFERROR(IF(AND(ISNUMBER(N17),N17=INT(N17),LEN(ABS(N17))&lt;=12),"OK","NG"),"NG"))</f>
        <v>OK</v>
      </c>
      <c r="Y17" s="200" t="str">
        <f>IF($Q$4=リスト!$B$3,IF(E17="","NG","OK"),"-")</f>
        <v>OK</v>
      </c>
      <c r="Z17" s="200" t="str">
        <f>IF(OR($Q$4=リスト!$B$3,$Q$4=リスト!$B$4),IF(F17="","NG","OK"),"-")</f>
        <v>OK</v>
      </c>
      <c r="AA17" s="200" t="str">
        <f>IF(OR($Q$4=リスト!$B$3,$Q$4=リスト!$B$4,$Q$4=リスト!$B$5),IF(G17="","NG","OK"),"-")</f>
        <v>OK</v>
      </c>
      <c r="AB17" s="200" t="str">
        <f>IF($Q$4=リスト!$B$3,IF(L17="","NG","OK"),"-")</f>
        <v>OK</v>
      </c>
      <c r="AC17" s="200" t="str">
        <f>IF(OR($Q$4=リスト!$B$3,$Q$4=リスト!$B$4),IF(M17="","NG","OK"),"-")</f>
        <v>OK</v>
      </c>
      <c r="AD17" s="200" t="str">
        <f>IF(OR($Q$4=リスト!$B$3,$Q$4=リスト!$B$4,$Q$4=リスト!$B$5),IF(N17="","NG","OK"),"-")</f>
        <v>OK</v>
      </c>
      <c r="AE17" s="200" t="s">
        <v>34</v>
      </c>
      <c r="AF17" s="200" t="s">
        <v>34</v>
      </c>
      <c r="AG17" s="200" t="s">
        <v>34</v>
      </c>
      <c r="AH17" s="200" t="str">
        <f>IF(OR($Q$4=リスト!$B$4,$Q$4=リスト!$B$5,$Q$4=リスト!$B$6),IF(E17&lt;&gt;"","NG","OK"),"-")</f>
        <v>-</v>
      </c>
      <c r="AI17" s="200" t="str">
        <f>IF(OR($Q$4=リスト!$B$5,$Q$4=リスト!$B$6),IF(F17&lt;&gt;"","NG","OK"),"-")</f>
        <v>-</v>
      </c>
      <c r="AJ17" s="200" t="str">
        <f>IF($Q$4=リスト!$B$6,IF(G17&lt;&gt;"","NG","OK"),"-")</f>
        <v>-</v>
      </c>
      <c r="AK17" s="200" t="str">
        <f>IF(OR($Q$4=リスト!$B$4,$Q$4=リスト!$B$5,$Q$4=リスト!$B$6),IF(L17&lt;&gt;"","NG","OK"),"-")</f>
        <v>-</v>
      </c>
      <c r="AL17" s="200" t="str">
        <f>IF(OR($Q$4=リスト!$B$5,$Q$4=リスト!$B$6),IF(M17&lt;&gt;"","NG","OK"),"-")</f>
        <v>-</v>
      </c>
      <c r="AM17" s="200" t="str">
        <f>IF($Q$4=リスト!$B$6,IF(N17&lt;&gt;"","NG","OK"),"-")</f>
        <v>-</v>
      </c>
    </row>
    <row r="18" spans="2:39" s="219" customFormat="1" ht="36.65" customHeight="1" x14ac:dyDescent="0.35">
      <c r="B18" s="232"/>
      <c r="C18" s="254" t="s">
        <v>184</v>
      </c>
      <c r="D18" s="254"/>
      <c r="E18" s="251">
        <v>7000000</v>
      </c>
      <c r="F18" s="252">
        <v>7500000</v>
      </c>
      <c r="G18" s="253">
        <v>8000000</v>
      </c>
      <c r="H18" s="14"/>
      <c r="I18" s="276"/>
      <c r="J18" s="276" t="s">
        <v>185</v>
      </c>
      <c r="K18" s="276"/>
      <c r="L18" s="241">
        <v>10000000</v>
      </c>
      <c r="M18" s="242">
        <v>10000000</v>
      </c>
      <c r="N18" s="243">
        <v>10000000</v>
      </c>
      <c r="P18" s="268"/>
      <c r="Q18" s="268"/>
      <c r="S18" s="200" t="str">
        <f t="shared" si="2"/>
        <v>OK</v>
      </c>
      <c r="T18" s="200" t="str">
        <f t="shared" si="2"/>
        <v>OK</v>
      </c>
      <c r="U18" s="200" t="str">
        <f t="shared" si="2"/>
        <v>OK</v>
      </c>
      <c r="V18" s="200" t="str">
        <f t="shared" ref="V18:X18" si="5">IF(L18="","-",IFERROR(IF(AND(ISNUMBER(L18),L18=INT(L18),L18&gt;=0,LEN(L18)&lt;=12),"OK","NG"),"NG"))</f>
        <v>OK</v>
      </c>
      <c r="W18" s="200" t="str">
        <f t="shared" si="5"/>
        <v>OK</v>
      </c>
      <c r="X18" s="200" t="str">
        <f t="shared" si="5"/>
        <v>OK</v>
      </c>
      <c r="Y18" s="200" t="str">
        <f>IF($Q$4=リスト!$B$3,IF(E18="","NG","OK"),"-")</f>
        <v>OK</v>
      </c>
      <c r="Z18" s="200" t="str">
        <f>IF(OR($Q$4=リスト!$B$3,$Q$4=リスト!$B$4),IF(F18="","NG","OK"),"-")</f>
        <v>OK</v>
      </c>
      <c r="AA18" s="200" t="str">
        <f>IF(OR($Q$4=リスト!$B$3,$Q$4=リスト!$B$4,$Q$4=リスト!$B$5),IF(G18="","NG","OK"),"-")</f>
        <v>OK</v>
      </c>
      <c r="AB18" s="200" t="str">
        <f>IF($Q$4=リスト!$B$3,IF(L18="","NG","OK"),"-")</f>
        <v>OK</v>
      </c>
      <c r="AC18" s="200" t="str">
        <f>IF(OR($Q$4=リスト!$B$3,$Q$4=リスト!$B$4),IF(M18="","NG","OK"),"-")</f>
        <v>OK</v>
      </c>
      <c r="AD18" s="200" t="str">
        <f>IF(OR($Q$4=リスト!$B$3,$Q$4=リスト!$B$4,$Q$4=リスト!$B$5),IF(N18="","NG","OK"),"-")</f>
        <v>OK</v>
      </c>
      <c r="AE18" s="200" t="s">
        <v>34</v>
      </c>
      <c r="AF18" s="200" t="s">
        <v>34</v>
      </c>
      <c r="AG18" s="200" t="s">
        <v>34</v>
      </c>
      <c r="AH18" s="200" t="str">
        <f>IF(OR($Q$4=リスト!$B$4,$Q$4=リスト!$B$5,$Q$4=リスト!$B$6),IF(E18&lt;&gt;"","NG","OK"),"-")</f>
        <v>-</v>
      </c>
      <c r="AI18" s="200" t="str">
        <f>IF(OR($Q$4=リスト!$B$5,$Q$4=リスト!$B$6),IF(F18&lt;&gt;"","NG","OK"),"-")</f>
        <v>-</v>
      </c>
      <c r="AJ18" s="200" t="str">
        <f>IF($Q$4=リスト!$B$6,IF(G18&lt;&gt;"","NG","OK"),"-")</f>
        <v>-</v>
      </c>
      <c r="AK18" s="200" t="str">
        <f>IF(OR($Q$4=リスト!$B$4,$Q$4=リスト!$B$5,$Q$4=リスト!$B$6),IF(L18&lt;&gt;"","NG","OK"),"-")</f>
        <v>-</v>
      </c>
      <c r="AL18" s="200" t="str">
        <f>IF(OR($Q$4=リスト!$B$5,$Q$4=リスト!$B$6),IF(M18&lt;&gt;"","NG","OK"),"-")</f>
        <v>-</v>
      </c>
      <c r="AM18" s="200" t="str">
        <f>IF($Q$4=リスト!$B$6,IF(N18&lt;&gt;"","NG","OK"),"-")</f>
        <v>-</v>
      </c>
    </row>
    <row r="19" spans="2:39" s="219" customFormat="1" ht="36.65" customHeight="1" x14ac:dyDescent="0.35">
      <c r="B19" s="232" t="s">
        <v>186</v>
      </c>
      <c r="C19" s="233"/>
      <c r="D19" s="233"/>
      <c r="E19" s="255">
        <v>0</v>
      </c>
      <c r="F19" s="256">
        <v>0</v>
      </c>
      <c r="G19" s="257">
        <v>0</v>
      </c>
      <c r="I19" s="275"/>
      <c r="J19" s="276" t="s">
        <v>187</v>
      </c>
      <c r="K19" s="276"/>
      <c r="L19" s="241">
        <v>63870000</v>
      </c>
      <c r="M19" s="242">
        <v>68700000</v>
      </c>
      <c r="N19" s="243">
        <v>75000000</v>
      </c>
      <c r="P19" s="268"/>
      <c r="Q19" s="268"/>
      <c r="S19" s="200" t="str">
        <f t="shared" si="2"/>
        <v>OK</v>
      </c>
      <c r="T19" s="200" t="str">
        <f t="shared" si="2"/>
        <v>OK</v>
      </c>
      <c r="U19" s="200" t="str">
        <f t="shared" si="2"/>
        <v>OK</v>
      </c>
      <c r="V19" s="200" t="str">
        <f t="shared" ref="V19:X21" si="6">IF(L19="","-",IFERROR(IF(AND(ISNUMBER(L19),L19=INT(L19),LEN(ABS(L19))&lt;=12),"OK","NG"),"NG"))</f>
        <v>OK</v>
      </c>
      <c r="W19" s="200" t="str">
        <f t="shared" si="6"/>
        <v>OK</v>
      </c>
      <c r="X19" s="200" t="str">
        <f t="shared" si="6"/>
        <v>OK</v>
      </c>
      <c r="Y19" s="200" t="str">
        <f>IF($Q$4=リスト!$B$3,IF(E19="","NG","OK"),"-")</f>
        <v>OK</v>
      </c>
      <c r="Z19" s="200" t="str">
        <f>IF(OR($Q$4=リスト!$B$3,$Q$4=リスト!$B$4),IF(F19="","NG","OK"),"-")</f>
        <v>OK</v>
      </c>
      <c r="AA19" s="200" t="str">
        <f>IF(OR($Q$4=リスト!$B$3,$Q$4=リスト!$B$4,$Q$4=リスト!$B$5),IF(G19="","NG","OK"),"-")</f>
        <v>OK</v>
      </c>
      <c r="AB19" s="200" t="str">
        <f>IF($Q$4=リスト!$B$3,IF(L19="","NG","OK"),"-")</f>
        <v>OK</v>
      </c>
      <c r="AC19" s="200" t="str">
        <f>IF(OR($Q$4=リスト!$B$3,$Q$4=リスト!$B$4),IF(M19="","NG","OK"),"-")</f>
        <v>OK</v>
      </c>
      <c r="AD19" s="200" t="str">
        <f>IF(OR($Q$4=リスト!$B$3,$Q$4=リスト!$B$4,$Q$4=リスト!$B$5),IF(N19="","NG","OK"),"-")</f>
        <v>OK</v>
      </c>
      <c r="AE19" s="200" t="s">
        <v>34</v>
      </c>
      <c r="AF19" s="200" t="s">
        <v>34</v>
      </c>
      <c r="AG19" s="200" t="s">
        <v>34</v>
      </c>
      <c r="AH19" s="200" t="str">
        <f>IF(OR($Q$4=リスト!$B$4,$Q$4=リスト!$B$5,$Q$4=リスト!$B$6),IF(E19&lt;&gt;"","NG","OK"),"-")</f>
        <v>-</v>
      </c>
      <c r="AI19" s="200" t="str">
        <f>IF(OR($Q$4=リスト!$B$5,$Q$4=リスト!$B$6),IF(F19&lt;&gt;"","NG","OK"),"-")</f>
        <v>-</v>
      </c>
      <c r="AJ19" s="200" t="str">
        <f>IF($Q$4=リスト!$B$6,IF(G19&lt;&gt;"","NG","OK"),"-")</f>
        <v>-</v>
      </c>
      <c r="AK19" s="200" t="str">
        <f>IF(OR($Q$4=リスト!$B$4,$Q$4=リスト!$B$5,$Q$4=リスト!$B$6),IF(L19&lt;&gt;"","NG","OK"),"-")</f>
        <v>-</v>
      </c>
      <c r="AL19" s="200" t="str">
        <f>IF(OR($Q$4=リスト!$B$5,$Q$4=リスト!$B$6),IF(M19&lt;&gt;"","NG","OK"),"-")</f>
        <v>-</v>
      </c>
      <c r="AM19" s="200" t="str">
        <f>IF($Q$4=リスト!$B$6,IF(N19&lt;&gt;"","NG","OK"),"-")</f>
        <v>-</v>
      </c>
    </row>
    <row r="20" spans="2:39" s="219" customFormat="1" ht="36.65" customHeight="1" x14ac:dyDescent="0.35">
      <c r="B20" s="258"/>
      <c r="C20" s="259"/>
      <c r="D20" s="260"/>
      <c r="E20" s="261"/>
      <c r="F20" s="261"/>
      <c r="G20" s="262"/>
      <c r="I20" s="275" t="s">
        <v>188</v>
      </c>
      <c r="J20" s="275"/>
      <c r="K20" s="276"/>
      <c r="L20" s="244">
        <v>0</v>
      </c>
      <c r="M20" s="245">
        <v>0</v>
      </c>
      <c r="N20" s="246">
        <v>0</v>
      </c>
      <c r="P20" s="268"/>
      <c r="Q20" s="268"/>
      <c r="S20" s="200" t="s">
        <v>34</v>
      </c>
      <c r="T20" s="200" t="s">
        <v>34</v>
      </c>
      <c r="U20" s="200" t="s">
        <v>34</v>
      </c>
      <c r="V20" s="200" t="str">
        <f t="shared" si="6"/>
        <v>OK</v>
      </c>
      <c r="W20" s="200" t="str">
        <f t="shared" si="6"/>
        <v>OK</v>
      </c>
      <c r="X20" s="200" t="str">
        <f t="shared" si="6"/>
        <v>OK</v>
      </c>
      <c r="Y20" s="200" t="s">
        <v>34</v>
      </c>
      <c r="Z20" s="200" t="s">
        <v>34</v>
      </c>
      <c r="AA20" s="200" t="s">
        <v>34</v>
      </c>
      <c r="AB20" s="200" t="str">
        <f>IF($Q$4=リスト!$B$3,IF(L20="","NG","OK"),"-")</f>
        <v>OK</v>
      </c>
      <c r="AC20" s="200" t="str">
        <f>IF(OR($Q$4=リスト!$B$3,$Q$4=リスト!$B$4),IF(M20="","NG","OK"),"-")</f>
        <v>OK</v>
      </c>
      <c r="AD20" s="200" t="str">
        <f>IF(OR($Q$4=リスト!$B$3,$Q$4=リスト!$B$4,$Q$4=リスト!$B$5),IF(N20="","NG","OK"),"-")</f>
        <v>OK</v>
      </c>
      <c r="AE20" s="200" t="s">
        <v>34</v>
      </c>
      <c r="AF20" s="200" t="s">
        <v>34</v>
      </c>
      <c r="AG20" s="200" t="s">
        <v>34</v>
      </c>
      <c r="AH20" s="200" t="s">
        <v>34</v>
      </c>
      <c r="AI20" s="200" t="s">
        <v>34</v>
      </c>
      <c r="AJ20" s="200" t="s">
        <v>34</v>
      </c>
      <c r="AK20" s="200" t="str">
        <f>IF(OR($Q$4=リスト!$B$4,$Q$4=リスト!$B$5,$Q$4=リスト!$B$6),IF(L20&lt;&gt;"","NG","OK"),"-")</f>
        <v>-</v>
      </c>
      <c r="AL20" s="200" t="str">
        <f>IF(OR($Q$4=リスト!$B$5,$Q$4=リスト!$B$6),IF(M20&lt;&gt;"","NG","OK"),"-")</f>
        <v>-</v>
      </c>
      <c r="AM20" s="200" t="str">
        <f>IF($Q$4=リスト!$B$6,IF(N20&lt;&gt;"","NG","OK"),"-")</f>
        <v>-</v>
      </c>
    </row>
    <row r="21" spans="2:39" s="219" customFormat="1" ht="39" customHeight="1" x14ac:dyDescent="0.35">
      <c r="B21" s="258"/>
      <c r="C21" s="259"/>
      <c r="D21" s="260"/>
      <c r="E21" s="261"/>
      <c r="F21" s="261"/>
      <c r="G21" s="262"/>
      <c r="H21" s="14"/>
      <c r="I21" s="275" t="s">
        <v>189</v>
      </c>
      <c r="J21" s="275"/>
      <c r="K21" s="276"/>
      <c r="L21" s="282">
        <f>SUM(L17,L20)</f>
        <v>73870000</v>
      </c>
      <c r="M21" s="282">
        <f>SUM(M17,M20)</f>
        <v>78700000</v>
      </c>
      <c r="N21" s="282">
        <f>SUM(N17,N20)</f>
        <v>85000000</v>
      </c>
      <c r="P21" s="268"/>
      <c r="Q21" s="268"/>
      <c r="S21" s="200" t="s">
        <v>34</v>
      </c>
      <c r="T21" s="200" t="s">
        <v>34</v>
      </c>
      <c r="U21" s="200" t="s">
        <v>34</v>
      </c>
      <c r="V21" s="200" t="str">
        <f t="shared" si="6"/>
        <v>OK</v>
      </c>
      <c r="W21" s="200" t="str">
        <f t="shared" si="6"/>
        <v>OK</v>
      </c>
      <c r="X21" s="200" t="str">
        <f t="shared" si="6"/>
        <v>OK</v>
      </c>
      <c r="Y21" s="200" t="s">
        <v>34</v>
      </c>
      <c r="Z21" s="200" t="s">
        <v>34</v>
      </c>
      <c r="AA21" s="200" t="s">
        <v>34</v>
      </c>
      <c r="AB21" s="200" t="s">
        <v>34</v>
      </c>
      <c r="AC21" s="200" t="s">
        <v>34</v>
      </c>
      <c r="AD21" s="200" t="s">
        <v>34</v>
      </c>
      <c r="AE21" s="200" t="s">
        <v>34</v>
      </c>
      <c r="AF21" s="200" t="s">
        <v>34</v>
      </c>
      <c r="AG21" s="200" t="s">
        <v>34</v>
      </c>
      <c r="AH21" s="200" t="s">
        <v>34</v>
      </c>
      <c r="AI21" s="200" t="s">
        <v>34</v>
      </c>
      <c r="AJ21" s="200" t="s">
        <v>34</v>
      </c>
      <c r="AK21" s="200" t="s">
        <v>34</v>
      </c>
      <c r="AL21" s="200" t="s">
        <v>34</v>
      </c>
      <c r="AM21" s="200" t="s">
        <v>34</v>
      </c>
    </row>
    <row r="22" spans="2:39" s="219" customFormat="1" ht="36.65" customHeight="1" x14ac:dyDescent="0.35">
      <c r="B22" s="263" t="s">
        <v>190</v>
      </c>
      <c r="C22" s="264"/>
      <c r="D22" s="265"/>
      <c r="E22" s="266">
        <f>SUM(E5,E11,E19)</f>
        <v>247500000</v>
      </c>
      <c r="F22" s="266">
        <f>SUM(F5,F11,F19)</f>
        <v>255500000</v>
      </c>
      <c r="G22" s="266">
        <f>SUM(G5,G11,G19)</f>
        <v>265000000</v>
      </c>
      <c r="H22" s="14"/>
      <c r="I22" s="283" t="s">
        <v>191</v>
      </c>
      <c r="J22" s="284"/>
      <c r="K22" s="284"/>
      <c r="L22" s="266">
        <f>SUM(L15,L21)</f>
        <v>247500000</v>
      </c>
      <c r="M22" s="266">
        <f>SUM(M15,M21)</f>
        <v>255500000</v>
      </c>
      <c r="N22" s="266">
        <f>SUM(N15,N21)</f>
        <v>265000000</v>
      </c>
      <c r="P22" s="268"/>
      <c r="Q22" s="268"/>
      <c r="S22" s="200" t="str">
        <f>IF(E22="","-",IFERROR(IF(AND(ISNUMBER(E22),E22=INT(E22),E22&gt;=0,LEN(E22)&lt;=12),"OK","NG"),"NG"))</f>
        <v>OK</v>
      </c>
      <c r="T22" s="200" t="str">
        <f>IF(F22="","-",IFERROR(IF(AND(ISNUMBER(F22),F22=INT(F22),F22&gt;=0,LEN(F22)&lt;=12),"OK","NG"),"NG"))</f>
        <v>OK</v>
      </c>
      <c r="U22" s="200" t="str">
        <f>IF(G22="","-",IFERROR(IF(AND(ISNUMBER(G22),G22=INT(G22),G22&gt;=0,LEN(G22)&lt;=12),"OK","NG"),"NG"))</f>
        <v>OK</v>
      </c>
      <c r="V22" s="200" t="str">
        <f t="shared" ref="V22:X22" si="7">IF(L22="","-",IFERROR(IF(AND(ISNUMBER(L22),L22=INT(L22),L22&gt;=0,LEN(L22)&lt;=12),"OK","NG"),"NG"))</f>
        <v>OK</v>
      </c>
      <c r="W22" s="200" t="str">
        <f t="shared" si="7"/>
        <v>OK</v>
      </c>
      <c r="X22" s="200" t="str">
        <f t="shared" si="7"/>
        <v>OK</v>
      </c>
      <c r="Y22" s="200" t="s">
        <v>34</v>
      </c>
      <c r="Z22" s="200" t="s">
        <v>34</v>
      </c>
      <c r="AA22" s="200" t="s">
        <v>34</v>
      </c>
      <c r="AB22" s="200" t="s">
        <v>34</v>
      </c>
      <c r="AC22" s="200" t="s">
        <v>34</v>
      </c>
      <c r="AD22" s="200" t="s">
        <v>34</v>
      </c>
      <c r="AE22" s="200" t="str">
        <f>IF(E22&lt;&gt;L22,"NG","OK")</f>
        <v>OK</v>
      </c>
      <c r="AF22" s="200" t="str">
        <f>IF(F22&lt;&gt;M22,"NG","OK")</f>
        <v>OK</v>
      </c>
      <c r="AG22" s="200" t="str">
        <f>IF(G22&lt;&gt;N22,"NG","OK")</f>
        <v>OK</v>
      </c>
      <c r="AH22" s="200" t="s">
        <v>34</v>
      </c>
      <c r="AI22" s="200" t="s">
        <v>34</v>
      </c>
      <c r="AJ22" s="200" t="s">
        <v>34</v>
      </c>
      <c r="AK22" s="200" t="s">
        <v>34</v>
      </c>
      <c r="AL22" s="200" t="s">
        <v>34</v>
      </c>
      <c r="AM22" s="200" t="s">
        <v>34</v>
      </c>
    </row>
    <row r="23" spans="2:39" x14ac:dyDescent="0.35">
      <c r="AE23" s="219"/>
      <c r="AF23" s="219"/>
      <c r="AG23" s="219"/>
    </row>
    <row r="24" spans="2:39" x14ac:dyDescent="0.35">
      <c r="B24" s="220" t="s">
        <v>192</v>
      </c>
      <c r="D24" s="220" t="s">
        <v>193</v>
      </c>
    </row>
    <row r="25" spans="2:39" x14ac:dyDescent="0.35">
      <c r="B25" s="220" t="s">
        <v>194</v>
      </c>
      <c r="D25" s="220" t="s">
        <v>195</v>
      </c>
    </row>
  </sheetData>
  <mergeCells count="1">
    <mergeCell ref="P8:Q8"/>
  </mergeCells>
  <phoneticPr fontId="49"/>
  <conditionalFormatting sqref="E22:G22 L22:N22">
    <cfRule type="expression" dxfId="3" priority="6">
      <formula>$E$22&lt;&gt;$L$22</formula>
    </cfRule>
  </conditionalFormatting>
  <conditionalFormatting sqref="Q7">
    <cfRule type="expression" dxfId="2" priority="5">
      <formula>$Q$7="NG"</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AB108"/>
  <sheetViews>
    <sheetView showGridLines="0" topLeftCell="A4" zoomScale="55" zoomScaleNormal="55" workbookViewId="0"/>
  </sheetViews>
  <sheetFormatPr defaultColWidth="7.35546875" defaultRowHeight="15" x14ac:dyDescent="0.35"/>
  <cols>
    <col min="1" max="1" width="3.2109375" style="14" customWidth="1"/>
    <col min="2" max="2" width="50.640625" style="14" customWidth="1"/>
    <col min="3" max="4" width="3.5703125" style="14" customWidth="1"/>
    <col min="5" max="5" width="52.5703125" style="14" customWidth="1"/>
    <col min="6" max="15" width="22.35546875" style="14" customWidth="1"/>
    <col min="16" max="16" width="3.2109375" style="14" customWidth="1"/>
    <col min="17" max="17" width="30.640625" style="14" customWidth="1"/>
    <col min="18" max="18" width="30" style="14" customWidth="1"/>
    <col min="19" max="19" width="3.2109375" style="14" customWidth="1"/>
    <col min="20" max="16384" width="7.35546875" style="14"/>
  </cols>
  <sheetData>
    <row r="1" spans="1:28" ht="16" x14ac:dyDescent="0.35">
      <c r="A1" s="15"/>
      <c r="B1" s="15"/>
      <c r="E1" s="16"/>
      <c r="O1" s="135"/>
    </row>
    <row r="2" spans="1:28" ht="46.5" customHeight="1" x14ac:dyDescent="0.35">
      <c r="E2" s="17"/>
      <c r="F2" s="18" t="s">
        <v>280</v>
      </c>
      <c r="G2" s="19" t="s">
        <v>281</v>
      </c>
      <c r="H2" s="20" t="s">
        <v>151</v>
      </c>
      <c r="I2" s="20" t="s">
        <v>73</v>
      </c>
      <c r="J2" s="18" t="s">
        <v>196</v>
      </c>
      <c r="K2" s="136" t="s">
        <v>197</v>
      </c>
      <c r="L2" s="136" t="s">
        <v>198</v>
      </c>
      <c r="M2" s="136" t="s">
        <v>199</v>
      </c>
      <c r="N2" s="136" t="s">
        <v>200</v>
      </c>
      <c r="O2" s="136" t="s">
        <v>201</v>
      </c>
      <c r="Q2" s="196" t="s">
        <v>152</v>
      </c>
      <c r="R2" s="197" t="str">
        <f>'【解説】BS貸借対照表'!Q3</f>
        <v>革新的新製品・サービス枠</v>
      </c>
      <c r="T2" s="198" t="s">
        <v>202</v>
      </c>
      <c r="U2" s="198"/>
      <c r="V2" s="198"/>
      <c r="W2" s="198"/>
      <c r="X2" s="198" t="s">
        <v>203</v>
      </c>
      <c r="Y2" s="198"/>
      <c r="Z2" s="198"/>
      <c r="AA2" s="198"/>
      <c r="AB2" s="198" t="s">
        <v>204</v>
      </c>
    </row>
    <row r="3" spans="1:28" ht="46.5" customHeight="1" x14ac:dyDescent="0.35">
      <c r="C3" s="21" t="s">
        <v>205</v>
      </c>
      <c r="E3" s="17"/>
      <c r="F3" s="22">
        <v>45170</v>
      </c>
      <c r="G3" s="23">
        <v>45536</v>
      </c>
      <c r="H3" s="23">
        <v>45901</v>
      </c>
      <c r="I3" s="23">
        <v>46631</v>
      </c>
      <c r="J3" s="137">
        <v>46997</v>
      </c>
      <c r="K3" s="138">
        <f>IF($J$3&lt;&gt;"",EDATE($J$3,12),"")</f>
        <v>47362</v>
      </c>
      <c r="L3" s="139">
        <f>IF($J$3&lt;&gt;"",EDATE($J$3,24),"")</f>
        <v>47727</v>
      </c>
      <c r="M3" s="139">
        <f>IF($J$3&lt;&gt;"",EDATE($J$3,36),"")</f>
        <v>48092</v>
      </c>
      <c r="N3" s="139">
        <f>IF($J$3&lt;&gt;"",EDATE($J$3,48),"")</f>
        <v>48458</v>
      </c>
      <c r="O3" s="139">
        <f>IF($J$3&lt;&gt;"",EDATE($J$3,60),"")</f>
        <v>48823</v>
      </c>
      <c r="Q3" s="196" t="s">
        <v>156</v>
      </c>
      <c r="R3" s="199" t="str">
        <f>'【解説】BS貸借対照表'!Q4</f>
        <v>3期分</v>
      </c>
      <c r="T3" s="200" t="s">
        <v>34</v>
      </c>
      <c r="U3" s="200" t="s">
        <v>34</v>
      </c>
      <c r="V3" s="200" t="s">
        <v>34</v>
      </c>
      <c r="W3" s="200" t="s">
        <v>34</v>
      </c>
      <c r="X3" s="200" t="str">
        <f>IF($R$3=リスト!$B$3,IF(OR($F3="",$G3="",$H3=""),"NG","OK"),IF($R$3=リスト!$B$4,IF(OR($G3="",$H3=""),"NG","OK"),IF($R$3=リスト!$B$5,IF($H3="","NG","OK"),"-")))</f>
        <v>OK</v>
      </c>
      <c r="Y3" s="200" t="str">
        <f>IF(I3="","NG","OK")</f>
        <v>OK</v>
      </c>
      <c r="Z3" s="200" t="str">
        <f>IF(J3="","NG","OK")</f>
        <v>OK</v>
      </c>
      <c r="AA3" s="200" t="str">
        <f>IF(OR($R$5="",$R$6=""),"NG","OK")</f>
        <v>OK</v>
      </c>
      <c r="AB3" s="200" t="str">
        <f>IF($R$3=リスト!$B$4,IF($F3&lt;&gt;"","NG","OK"),IF($R$3=リスト!$B$5,IF(OR($F3&lt;&gt;"",$G3&lt;&gt;""),"NG","OK"),IF($R$3=リスト!$B$6,IF(OR($F3&lt;&gt;"",$G3&lt;&gt;"",$H3&lt;&gt;""),"NG","OK"),"-")))</f>
        <v>-</v>
      </c>
    </row>
    <row r="4" spans="1:28" ht="46.5" customHeight="1" x14ac:dyDescent="0.35">
      <c r="C4" s="24" t="s">
        <v>96</v>
      </c>
      <c r="D4" s="25"/>
      <c r="E4" s="25"/>
      <c r="F4" s="26"/>
      <c r="G4" s="26"/>
      <c r="H4" s="27"/>
      <c r="I4" s="27"/>
      <c r="J4" s="27"/>
      <c r="K4" s="26"/>
      <c r="L4" s="26"/>
      <c r="M4" s="26"/>
      <c r="N4" s="26"/>
      <c r="O4" s="140"/>
      <c r="Q4" s="201" t="s">
        <v>1685</v>
      </c>
      <c r="R4" s="199" t="str">
        <f>'【解説】BS貸借対照表'!Q5</f>
        <v>12か月</v>
      </c>
      <c r="T4" s="200" t="s">
        <v>34</v>
      </c>
      <c r="U4" s="200" t="s">
        <v>34</v>
      </c>
      <c r="V4" s="200" t="s">
        <v>34</v>
      </c>
      <c r="W4" s="200" t="s">
        <v>34</v>
      </c>
      <c r="X4" s="200" t="s">
        <v>34</v>
      </c>
      <c r="Y4" s="200" t="s">
        <v>34</v>
      </c>
      <c r="Z4" s="200" t="s">
        <v>34</v>
      </c>
      <c r="AA4" s="200" t="s">
        <v>34</v>
      </c>
      <c r="AB4" s="200" t="str">
        <f>IF($Q$3=リスト!$B$4,IF(COUNTA(F6,F9,F11:F12,F18,F20,F22:F23,F29:F30,F32:F33,F35,F46:F51,F56:F60)&gt;0,"NG","OK"),IF($Q$3=リスト!$B$5,IF(COUNTA(F6:G6,F9:G9,F11:G12,F18:G18,F20:G20,F22:G23,F29:G30,F32:G33,F35:G35,F46:G51,F56:G60)&gt;0,"NG","OK"),IF($Q$3=リスト!$B$6,IF(COUNTA(F6:H6,F9:H9,F11:H12,F18:H18,F20:H20,F22:H23,F29:H30,F32:H33,F35:H35,F46:H51,F56:H60)&gt;0,"NG","OK"),"-")))</f>
        <v>-</v>
      </c>
    </row>
    <row r="5" spans="1:28" ht="46.5" customHeight="1" x14ac:dyDescent="0.35">
      <c r="C5" s="28" t="s">
        <v>206</v>
      </c>
      <c r="D5" s="29"/>
      <c r="E5" s="29"/>
      <c r="F5" s="30">
        <f t="shared" ref="F5:O5" si="0">F6+F7</f>
        <v>330000000</v>
      </c>
      <c r="G5" s="31">
        <f t="shared" si="0"/>
        <v>340000000</v>
      </c>
      <c r="H5" s="31">
        <f t="shared" si="0"/>
        <v>350000000</v>
      </c>
      <c r="I5" s="31">
        <f t="shared" si="0"/>
        <v>353000000</v>
      </c>
      <c r="J5" s="52">
        <f t="shared" si="0"/>
        <v>361000000</v>
      </c>
      <c r="K5" s="52">
        <f t="shared" si="0"/>
        <v>369000000</v>
      </c>
      <c r="L5" s="52">
        <f t="shared" si="0"/>
        <v>376000000</v>
      </c>
      <c r="M5" s="52">
        <f t="shared" si="0"/>
        <v>383000000</v>
      </c>
      <c r="N5" s="52">
        <f t="shared" si="0"/>
        <v>0</v>
      </c>
      <c r="O5" s="52">
        <f t="shared" si="0"/>
        <v>0</v>
      </c>
      <c r="Q5" s="196" t="s">
        <v>207</v>
      </c>
      <c r="R5" s="202" t="s">
        <v>208</v>
      </c>
      <c r="T5" s="200" t="str">
        <f>IF($R$3=リスト!$B$3,IFERROR(IF(AND(ISNUMBER(F5),F5=INT(F5),F5&gt;=0,LEN(F5)&lt;=12,ISNUMBER(G5),G5=INT(G5),G5&gt;=0,LEN(G5)&lt;=12,ISNUMBER(H5),H5=INT(H5),H5&gt;=0,LEN(H5)&lt;=12),"OK","NG"),"NG"),IF($R$3=リスト!$B$4,IFERROR(IF(AND(ISNUMBER(G5),G5=INT(G5),G5&gt;=0,LEN(G5)&lt;=12,ISNUMBER(H5),H5=INT(H5),H5&gt;=0,LEN(H5)&lt;=12),"OK","NG"),"NG"),IF($R$3=リスト!$B$5,IFERROR(IF(AND(ISNUMBER(H5),H5=INT(H5),H5&gt;=0,LEN(H5)&lt;=12),"OK","NG"),"NG"),"-")))</f>
        <v>OK</v>
      </c>
      <c r="U5" s="200" t="str">
        <f t="shared" ref="U5:V13" si="1">IFERROR(IF(AND(ISNUMBER(I5),I5=INT(I5),I5&gt;=0,LEN(I5)&lt;=12),"OK","NG"),"NG")</f>
        <v>OK</v>
      </c>
      <c r="V5" s="200" t="str">
        <f t="shared" si="1"/>
        <v>OK</v>
      </c>
      <c r="W5" s="200" t="str">
        <f>IFERROR(IF($R$5=リスト!$J$3,IF(AND(ISNUMBER(K5),K5=INT(K5),K5&gt;=0,LEN(K5)&lt;=12,ISNUMBER(L5),L5=INT(L5),L5&gt;=0,LEN(L5)&lt;=12,ISNUMBER(M5),M5=INT(M5),M5&gt;=0,LEN(M5)&lt;=12),"OK","NG"),IF($R$5=リスト!$J$4,IF(AND(ISNUMBER(K5),K5=INT(K5),K5&gt;=0,LEN(K5)&lt;=12,ISNUMBER(L5),L5=INT(L5),L5&gt;=0,LEN(L5)&lt;=12,ISNUMBER(M5),M5=INT(M5),M5&gt;=0,LEN(M5)&lt;=12,ISNUMBER(N5),N5=INT(N5),N5&gt;=0,LEN(N5)&lt;=12),"OK","NG"),IF($R$5=リスト!$J$5,IF(AND(ISNUMBER(K5),K5=INT(K5),K5&gt;=0,LEN(K5)&lt;=12,ISNUMBER(L5),L5=INT(L5),L5&gt;=0,LEN(L5)&lt;=12,ISNUMBER(M5),M5=INT(M5),M5&gt;=0,LEN(M5)&lt;=12,ISNUMBER(N5),N5=INT(N5),N5&gt;=0,LEN(N5)&lt;=12,ISNUMBER(O5),O5=INT(O5),O5&gt;=0,LEN(O5)&lt;=12),"OK","NG"),"NG"))),"NG")</f>
        <v>OK</v>
      </c>
      <c r="X5" s="200" t="s">
        <v>34</v>
      </c>
      <c r="Y5" s="200" t="s">
        <v>34</v>
      </c>
      <c r="Z5" s="200" t="s">
        <v>34</v>
      </c>
      <c r="AA5" s="200" t="s">
        <v>34</v>
      </c>
      <c r="AB5" s="200" t="str">
        <f>IF($R$5=リスト!$J$3,IF(COUNTA(N6:O7,N9:O9,N11:O14,N18:O18,N20:O20,N22:O25,N29:O30,N46:O49,N51:O52,N56:O56)&gt;0,"NG","OK"),IF($R$5=リスト!$J$4,IF(COUNTA(O6:O7,O9,O11:O14,O18,O20,O22:O25,O29:O30,O46:O49,O51:O52,O56)&gt;0,"NG","OK"),"-"))</f>
        <v>OK</v>
      </c>
    </row>
    <row r="6" spans="1:28" ht="46.5" customHeight="1" x14ac:dyDescent="0.35">
      <c r="C6" s="28"/>
      <c r="D6" s="32" t="s">
        <v>209</v>
      </c>
      <c r="E6" s="29"/>
      <c r="F6" s="33">
        <v>330000000</v>
      </c>
      <c r="G6" s="34">
        <v>340000000</v>
      </c>
      <c r="H6" s="35">
        <v>350000000</v>
      </c>
      <c r="I6" s="141">
        <v>353000000</v>
      </c>
      <c r="J6" s="142">
        <v>356000000</v>
      </c>
      <c r="K6" s="143">
        <v>359000000</v>
      </c>
      <c r="L6" s="143">
        <v>362000000</v>
      </c>
      <c r="M6" s="143">
        <v>365000000</v>
      </c>
      <c r="N6" s="143"/>
      <c r="O6" s="144"/>
      <c r="Q6" s="201" t="s">
        <v>210</v>
      </c>
      <c r="R6" s="203" t="s">
        <v>211</v>
      </c>
      <c r="T6" s="200" t="str">
        <f>IF($R$3=リスト!$B$3,IFERROR(IF(AND(ISNUMBER(F6),F6=INT(F6),F6&gt;=0,LEN(F6)&lt;=12,ISNUMBER(G6),G6=INT(G6),G6&gt;=0,LEN(G6)&lt;=12,ISNUMBER(H6),H6=INT(H6),H6&gt;=0,LEN(H6)&lt;=12),"OK","NG"),"NG"),IF($R$3=リスト!$B$4,IFERROR(IF(AND(ISNUMBER(G6),G6=INT(G6),G6&gt;=0,LEN(G6)&lt;=12,ISNUMBER(H6),H6=INT(H6),H6&gt;=0,LEN(H6)&lt;=12),"OK","NG"),"NG"),IF($R$3=リスト!$B$5,IFERROR(IF(AND(ISNUMBER(H6),H6=INT(H6),H6&gt;=0,LEN(H6)&lt;=12),"OK","NG"),"NG"),"-")))</f>
        <v>OK</v>
      </c>
      <c r="U6" s="200" t="str">
        <f t="shared" si="1"/>
        <v>OK</v>
      </c>
      <c r="V6" s="200" t="str">
        <f t="shared" si="1"/>
        <v>OK</v>
      </c>
      <c r="W6" s="200" t="str">
        <f>IFERROR(IF($R$5=リスト!$J$3,IF(AND(ISNUMBER(K6),K6=INT(K6),K6&gt;=0,LEN(K6)&lt;=12,ISNUMBER(L6),L6=INT(L6),L6&gt;=0,LEN(L6)&lt;=12,ISNUMBER(M6),M6=INT(M6),M6&gt;=0,LEN(M6)&lt;=12),"OK","NG"),IF($R$5=リスト!$J$4,IF(AND(ISNUMBER(K6),K6=INT(K6),K6&gt;=0,LEN(K6)&lt;=12,ISNUMBER(L6),L6=INT(L6),L6&gt;=0,LEN(L6)&lt;=12,ISNUMBER(M6),M6=INT(M6),M6&gt;=0,LEN(M6)&lt;=12,ISNUMBER(N6),N6=INT(N6),N6&gt;=0,LEN(N6)&lt;=12),"OK","NG"),IF($R$5=リスト!$J$5,IF(AND(ISNUMBER(K6),K6=INT(K6),K6&gt;=0,LEN(K6)&lt;=12,ISNUMBER(L6),L6=INT(L6),L6&gt;=0,LEN(L6)&lt;=12,ISNUMBER(M6),M6=INT(M6),M6&gt;=0,LEN(M6)&lt;=12,ISNUMBER(N6),N6=INT(N6),N6&gt;=0,LEN(N6)&lt;=12,ISNUMBER(O6),O6=INT(O6),O6&gt;=0,LEN(O6)&lt;=12),"OK","NG"),"NG"))),"NG")</f>
        <v>OK</v>
      </c>
      <c r="X6" s="200" t="str">
        <f>IF($R$3=リスト!$B$3,IF(OR($F6="",$G6="",$H6=""),"NG","OK"),IF($R$3=リスト!$B$4,IF(OR($G6="",$H6=""),"NG","OK"),IF($R$3=リスト!$B$5,IF($H6="","NG","OK"),"-")))</f>
        <v>OK</v>
      </c>
      <c r="Y6" s="200" t="str">
        <f>IF(I6="","NG","OK")</f>
        <v>OK</v>
      </c>
      <c r="Z6" s="200" t="str">
        <f>IF(J6="","NG","OK")</f>
        <v>OK</v>
      </c>
      <c r="AA6" s="200" t="str">
        <f>IF($R$5=リスト!$J$3,IF(COUNTA($K6:$M6)&lt;3,"NG","OK"),IF($R$5=リスト!$J$4,IF(COUNTA($K6:$N6)&lt;4,"NG","OK"),IF($R$5=リスト!$J$5,IF(COUNTA($K6:$O6)&lt;5,"NG","OK"),"NG")))</f>
        <v>OK</v>
      </c>
      <c r="AB6" s="200" t="s">
        <v>34</v>
      </c>
    </row>
    <row r="7" spans="1:28" ht="46.5" customHeight="1" x14ac:dyDescent="0.35">
      <c r="C7" s="28"/>
      <c r="D7" s="32" t="s">
        <v>212</v>
      </c>
      <c r="E7" s="32"/>
      <c r="F7" s="36"/>
      <c r="G7" s="37"/>
      <c r="H7" s="38"/>
      <c r="I7" s="145"/>
      <c r="J7" s="146">
        <v>5000000</v>
      </c>
      <c r="K7" s="147">
        <v>10000000</v>
      </c>
      <c r="L7" s="147">
        <v>14000000</v>
      </c>
      <c r="M7" s="147">
        <v>18000000</v>
      </c>
      <c r="N7" s="147"/>
      <c r="O7" s="148"/>
      <c r="T7" s="200" t="s">
        <v>34</v>
      </c>
      <c r="U7" s="200" t="s">
        <v>34</v>
      </c>
      <c r="V7" s="200" t="str">
        <f t="shared" si="1"/>
        <v>OK</v>
      </c>
      <c r="W7" s="200" t="str">
        <f>IFERROR(IF($R$5=リスト!$J$3,IF(AND(ISNUMBER(K7),K7=INT(K7),K7&gt;=0,LEN(K7)&lt;=12,ISNUMBER(L7),L7=INT(L7),L7&gt;=0,LEN(L7)&lt;=12,ISNUMBER(M7),M7=INT(M7),M7&gt;=0,LEN(M7)&lt;=12),"OK","NG"),IF($R$5=リスト!$J$4,IF(AND(ISNUMBER(K7),K7=INT(K7),K7&gt;=0,LEN(K7)&lt;=12,ISNUMBER(L7),L7=INT(L7),L7&gt;=0,LEN(L7)&lt;=12,ISNUMBER(M7),M7=INT(M7),M7&gt;=0,LEN(M7)&lt;=12,ISNUMBER(N7),N7=INT(N7),N7&gt;=0,LEN(N7)&lt;=12),"OK","NG"),IF($R$5=リスト!$J$5,IF(AND(ISNUMBER(K7),K7=INT(K7),K7&gt;=0,LEN(K7)&lt;=12,ISNUMBER(L7),L7=INT(L7),L7&gt;=0,LEN(L7)&lt;=12,ISNUMBER(M7),M7=INT(M7),M7&gt;=0,LEN(M7)&lt;=12,ISNUMBER(N7),N7=INT(N7),N7&gt;=0,LEN(N7)&lt;=12,ISNUMBER(O7),O7=INT(O7),O7&gt;=0,LEN(O7)&lt;=12),"OK","NG"),"NG"))),"NG")</f>
        <v>OK</v>
      </c>
      <c r="X7" s="200" t="s">
        <v>34</v>
      </c>
      <c r="Y7" s="200" t="s">
        <v>34</v>
      </c>
      <c r="Z7" s="200" t="str">
        <f t="shared" ref="Z7:Z14" si="2">IF($J7="","NG","OK")</f>
        <v>OK</v>
      </c>
      <c r="AA7" s="200" t="str">
        <f>IF($R$5=リスト!$J$3,IF(COUNTA($K7:$M7)&lt;3,"NG","OK"),IF($R$5=リスト!$J$4,IF(COUNTA($K7:$N7)&lt;4,"NG","OK"),IF($R$5=リスト!$J$5,IF(COUNTA($K7:$O7)&lt;5,"NG","OK"),"NG")))</f>
        <v>OK</v>
      </c>
      <c r="AB7" s="200" t="s">
        <v>34</v>
      </c>
    </row>
    <row r="8" spans="1:28" ht="46.5" customHeight="1" x14ac:dyDescent="0.35">
      <c r="C8" s="28" t="s">
        <v>213</v>
      </c>
      <c r="D8" s="29"/>
      <c r="E8" s="29"/>
      <c r="F8" s="30">
        <f t="shared" ref="F8:O8" si="3">F11+F13</f>
        <v>257000000</v>
      </c>
      <c r="G8" s="31">
        <f t="shared" si="3"/>
        <v>264700000</v>
      </c>
      <c r="H8" s="31">
        <f t="shared" si="3"/>
        <v>272500000</v>
      </c>
      <c r="I8" s="31">
        <f t="shared" si="3"/>
        <v>274000000</v>
      </c>
      <c r="J8" s="31">
        <f t="shared" si="3"/>
        <v>280500000</v>
      </c>
      <c r="K8" s="31">
        <f t="shared" si="3"/>
        <v>286000000</v>
      </c>
      <c r="L8" s="31">
        <f t="shared" si="3"/>
        <v>289500000</v>
      </c>
      <c r="M8" s="31">
        <f t="shared" si="3"/>
        <v>292800000</v>
      </c>
      <c r="N8" s="31">
        <f t="shared" si="3"/>
        <v>0</v>
      </c>
      <c r="O8" s="31">
        <f t="shared" si="3"/>
        <v>0</v>
      </c>
      <c r="Q8" s="204" t="s">
        <v>163</v>
      </c>
      <c r="R8" s="205" t="str">
        <f>IF(COUNTIF(T3:AB60,"NG")+COUNTIF(R11:R13,"NG")&gt;0,"NG","OK")</f>
        <v>OK</v>
      </c>
      <c r="T8" s="200" t="str">
        <f>IF($R$3=リスト!$B$3,IFERROR(IF(AND(ISNUMBER(F8),F8=INT(F8),F8&gt;=0,LEN(F8)&lt;=12,ISNUMBER(G8),G8=INT(G8),G8&gt;=0,LEN(G8)&lt;=12,ISNUMBER(H8),H8=INT(H8),H8&gt;=0,LEN(H8)&lt;=12),"OK","NG"),"NG"),IF($R$3=リスト!$B$4,IFERROR(IF(AND(ISNUMBER(G8),G8=INT(G8),G8&gt;=0,LEN(G8)&lt;=12,ISNUMBER(H8),H8=INT(H8),H8&gt;=0,LEN(H8)&lt;=12),"OK","NG"),"NG"),IF($R$3=リスト!$B$5,IFERROR(IF(AND(ISNUMBER(H8),H8=INT(H8),H8&gt;=0,LEN(H8)&lt;=12),"OK","NG"),"NG"),"-")))</f>
        <v>OK</v>
      </c>
      <c r="U8" s="200" t="str">
        <f t="shared" ref="U8:U12" si="4">IFERROR(IF(AND(ISNUMBER(I8),I8=INT(I8),I8&gt;=0,LEN(I8)&lt;=12),"OK","NG"),"NG")</f>
        <v>OK</v>
      </c>
      <c r="V8" s="200" t="str">
        <f t="shared" si="1"/>
        <v>OK</v>
      </c>
      <c r="W8" s="200" t="str">
        <f>IFERROR(IF($R$5=リスト!$J$3,IF(AND(ISNUMBER(K8),K8=INT(K8),K8&gt;=0,LEN(K8)&lt;=12,ISNUMBER(L8),L8=INT(L8),L8&gt;=0,LEN(L8)&lt;=12,ISNUMBER(M8),M8=INT(M8),M8&gt;=0,LEN(M8)&lt;=12),"OK","NG"),IF($R$5=リスト!$J$4,IF(AND(ISNUMBER(K8),K8=INT(K8),K8&gt;=0,LEN(K8)&lt;=12,ISNUMBER(L8),L8=INT(L8),L8&gt;=0,LEN(L8)&lt;=12,ISNUMBER(M8),M8=INT(M8),M8&gt;=0,LEN(M8)&lt;=12,ISNUMBER(N8),N8=INT(N8),N8&gt;=0,LEN(N8)&lt;=12),"OK","NG"),IF($R$5=リスト!$J$5,IF(AND(ISNUMBER(K8),K8=INT(K8),K8&gt;=0,LEN(K8)&lt;=12,ISNUMBER(L8),L8=INT(L8),L8&gt;=0,LEN(L8)&lt;=12,ISNUMBER(M8),M8=INT(M8),M8&gt;=0,LEN(M8)&lt;=12,ISNUMBER(N8),N8=INT(N8),N8&gt;=0,LEN(N8)&lt;=12,ISNUMBER(O8),O8=INT(O8),O8&gt;=0,LEN(O8)&lt;=12),"OK","NG"),"NG"))),"NG")</f>
        <v>OK</v>
      </c>
      <c r="X8" s="200" t="s">
        <v>34</v>
      </c>
      <c r="Y8" s="200" t="s">
        <v>34</v>
      </c>
      <c r="Z8" s="200" t="s">
        <v>34</v>
      </c>
      <c r="AA8" s="200" t="s">
        <v>34</v>
      </c>
      <c r="AB8" s="200" t="s">
        <v>34</v>
      </c>
    </row>
    <row r="9" spans="1:28" ht="46.5" customHeight="1" x14ac:dyDescent="0.35">
      <c r="C9" s="28"/>
      <c r="D9" s="32" t="s">
        <v>1686</v>
      </c>
      <c r="E9" s="32"/>
      <c r="F9" s="39">
        <v>66800000</v>
      </c>
      <c r="G9" s="34">
        <v>71200000</v>
      </c>
      <c r="H9" s="35">
        <v>72200000</v>
      </c>
      <c r="I9" s="141">
        <v>73700000</v>
      </c>
      <c r="J9" s="149">
        <v>81815000</v>
      </c>
      <c r="K9" s="149">
        <v>85540000</v>
      </c>
      <c r="L9" s="149">
        <v>88970000</v>
      </c>
      <c r="M9" s="149">
        <v>92520000</v>
      </c>
      <c r="N9" s="149"/>
      <c r="O9" s="150"/>
      <c r="Q9" s="405" t="str">
        <f>IF($R$8="NG","※「はじめに」シートのXXをご確認の上、入力内容に誤りがないかをご確認ください。","")</f>
        <v/>
      </c>
      <c r="R9" s="405"/>
      <c r="T9" s="200" t="str">
        <f>IF($R$3=リスト!$B$3,IFERROR(IF(AND(ISNUMBER(F9),F9=INT(F9),F9&gt;=0,LEN(F9)&lt;=12,ISNUMBER(G9),G9=INT(G9),G9&gt;=0,LEN(G9)&lt;=12,ISNUMBER(H9),H9=INT(H9),H9&gt;=0,LEN(H9)&lt;=12),"OK","NG"),"NG"),IF($R$3=リスト!$B$4,IFERROR(IF(AND(ISNUMBER(G9),G9=INT(G9),G9&gt;=0,LEN(G9)&lt;=12,ISNUMBER(H9),H9=INT(H9),H9&gt;=0,LEN(H9)&lt;=12),"OK","NG"),"NG"),IF($R$3=リスト!$B$5,IFERROR(IF(AND(ISNUMBER(H9),H9=INT(H9),H9&gt;=0,LEN(H9)&lt;=12),"OK","NG"),"NG"),"-")))</f>
        <v>OK</v>
      </c>
      <c r="U9" s="200" t="str">
        <f t="shared" si="4"/>
        <v>OK</v>
      </c>
      <c r="V9" s="200" t="str">
        <f>IFERROR(IF(AND(ISNUMBER(J9),J9=INT(J9),J9&gt;=0,LEN(J9)&lt;=12),"OK","NG"),"NG")</f>
        <v>OK</v>
      </c>
      <c r="W9" s="200" t="str">
        <f>IFERROR(IF($R$5=リスト!$J$3,IF(AND(ISNUMBER(K9),K9=INT(K9),K9&gt;=0,LEN(K9)&lt;=12,ISNUMBER(L9),L9=INT(L9),L9&gt;=0,LEN(L9)&lt;=12,ISNUMBER(M9),M9=INT(M9),M9&gt;=0,LEN(M9)&lt;=12),"OK","NG"),IF($R$5=リスト!$J$4,IF(AND(ISNUMBER(K9),K9=INT(K9),K9&gt;=0,LEN(K9)&lt;=12,ISNUMBER(L9),L9=INT(L9),L9&gt;=0,LEN(L9)&lt;=12,ISNUMBER(M9),M9=INT(M9),M9&gt;=0,LEN(M9)&lt;=12,ISNUMBER(N9),N9=INT(N9),N9&gt;=0,LEN(N9)&lt;=12),"OK","NG"),IF($R$5=リスト!$J$5,IF(AND(ISNUMBER(K9),K9=INT(K9),K9&gt;=0,LEN(K9)&lt;=12,ISNUMBER(L9),L9=INT(L9),L9&gt;=0,LEN(L9)&lt;=12,ISNUMBER(M9),M9=INT(M9),M9&gt;=0,LEN(M9)&lt;=12,ISNUMBER(N9),N9=INT(N9),N9&gt;=0,LEN(N9)&lt;=12,ISNUMBER(O9),O9=INT(O9),O9&gt;=0,LEN(O9)&lt;=12),"OK","NG"),"NG"))),"NG")</f>
        <v>OK</v>
      </c>
      <c r="X9" s="200" t="str">
        <f>IF($R$3=リスト!$B$3,IF(OR($F9="",$G9="",$H9=""),"NG","OK"),IF($R$3=リスト!$B$4,IF(OR($G9="",$H9=""),"NG","OK"),IF($R$3=リスト!$B$5,IF($H9="","NG","OK"),"-")))</f>
        <v>OK</v>
      </c>
      <c r="Y9" s="200" t="str">
        <f>IF(I9="","NG","OK")</f>
        <v>OK</v>
      </c>
      <c r="Z9" s="200" t="str">
        <f>IF(J9="","NG","OK")</f>
        <v>OK</v>
      </c>
      <c r="AA9" s="200" t="str">
        <f>IF($R$5=リスト!$J$3,IF(COUNTA($K9:$M9)&lt;3,"NG","OK"),IF($R$5=リスト!$J$4,IF(COUNTA($K9:$N9)&lt;4,"NG","OK"),IF($R$5=リスト!$J$5,IF(COUNTA($K9:$O9)&lt;5,"NG","OK"),"NG")))</f>
        <v>OK</v>
      </c>
      <c r="AB9" s="200" t="s">
        <v>34</v>
      </c>
    </row>
    <row r="10" spans="1:28" ht="46.5" customHeight="1" x14ac:dyDescent="0.35">
      <c r="C10" s="28"/>
      <c r="D10" s="32" t="s">
        <v>214</v>
      </c>
      <c r="E10" s="32"/>
      <c r="F10" s="40">
        <f t="shared" ref="F10:O10" si="5">F12+F14</f>
        <v>11000000</v>
      </c>
      <c r="G10" s="41">
        <f t="shared" si="5"/>
        <v>11500000</v>
      </c>
      <c r="H10" s="41">
        <f t="shared" si="5"/>
        <v>12000000</v>
      </c>
      <c r="I10" s="41">
        <f t="shared" si="5"/>
        <v>12500000</v>
      </c>
      <c r="J10" s="41">
        <f t="shared" si="5"/>
        <v>13500000</v>
      </c>
      <c r="K10" s="41">
        <f t="shared" si="5"/>
        <v>14150000</v>
      </c>
      <c r="L10" s="41">
        <f t="shared" si="5"/>
        <v>14350000</v>
      </c>
      <c r="M10" s="41">
        <f t="shared" si="5"/>
        <v>14450000</v>
      </c>
      <c r="N10" s="41">
        <f t="shared" si="5"/>
        <v>0</v>
      </c>
      <c r="O10" s="41">
        <f t="shared" si="5"/>
        <v>0</v>
      </c>
      <c r="T10" s="200" t="str">
        <f>IF($R$3=リスト!$B$3,IFERROR(IF(AND(ISNUMBER(F10),F10=INT(F10),F10&gt;=0,LEN(F10)&lt;=12,ISNUMBER(G10),G10=INT(G10),G10&gt;=0,LEN(G10)&lt;=12,ISNUMBER(H10),H10=INT(H10),H10&gt;=0,LEN(H10)&lt;=12),"OK","NG"),"NG"),IF($R$3=リスト!$B$4,IFERROR(IF(AND(ISNUMBER(G10),G10=INT(G10),G10&gt;=0,LEN(G10)&lt;=12,ISNUMBER(H10),H10=INT(H10),H10&gt;=0,LEN(H10)&lt;=12),"OK","NG"),"NG"),IF($R$3=リスト!$B$5,IFERROR(IF(AND(ISNUMBER(H10),H10=INT(H10),H10&gt;=0,LEN(H10)&lt;=12),"OK","NG"),"NG"),"-")))</f>
        <v>OK</v>
      </c>
      <c r="U10" s="200" t="str">
        <f t="shared" si="4"/>
        <v>OK</v>
      </c>
      <c r="V10" s="200" t="str">
        <f>IFERROR(IF(AND(ISNUMBER(J10),J10=INT(J10),J10&gt;=0,LEN(J10)&lt;=12),"OK","NG"),"NG")</f>
        <v>OK</v>
      </c>
      <c r="W10" s="200" t="str">
        <f>IFERROR(IF($R$5=リスト!$J$3,IF(AND(ISNUMBER(K10),K10=INT(K10),K10&gt;=0,LEN(K10)&lt;=12,ISNUMBER(L10),L10=INT(L10),L10&gt;=0,LEN(L10)&lt;=12,ISNUMBER(M10),M10=INT(M10),M10&gt;=0,LEN(M10)&lt;=12),"OK","NG"),IF($R$5=リスト!$J$4,IF(AND(ISNUMBER(K10),K10=INT(K10),K10&gt;=0,LEN(K10)&lt;=12,ISNUMBER(L10),L10=INT(L10),L10&gt;=0,LEN(L10)&lt;=12,ISNUMBER(M10),M10=INT(M10),M10&gt;=0,LEN(M10)&lt;=12,ISNUMBER(N10),N10=INT(N10),N10&gt;=0,LEN(N10)&lt;=12),"OK","NG"),IF($R$5=リスト!$J$5,IF(AND(ISNUMBER(K10),K10=INT(K10),K10&gt;=0,LEN(K10)&lt;=12,ISNUMBER(L10),L10=INT(L10),L10&gt;=0,LEN(L10)&lt;=12,ISNUMBER(M10),M10=INT(M10),M10&gt;=0,LEN(M10)&lt;=12,ISNUMBER(N10),N10=INT(N10),N10&gt;=0,LEN(N10)&lt;=12,ISNUMBER(O10),O10=INT(O10),O10&gt;=0,LEN(O10)&lt;=12),"OK","NG"),"NG"))),"NG")</f>
        <v>OK</v>
      </c>
      <c r="X10" s="200" t="s">
        <v>34</v>
      </c>
      <c r="Y10" s="200" t="s">
        <v>34</v>
      </c>
      <c r="Z10" s="200" t="s">
        <v>34</v>
      </c>
      <c r="AA10" s="200" t="s">
        <v>34</v>
      </c>
      <c r="AB10" s="200" t="s">
        <v>34</v>
      </c>
    </row>
    <row r="11" spans="1:28" ht="46.5" customHeight="1" x14ac:dyDescent="0.35">
      <c r="C11" s="28"/>
      <c r="D11" s="32" t="s">
        <v>215</v>
      </c>
      <c r="E11" s="32"/>
      <c r="F11" s="42">
        <v>257000000</v>
      </c>
      <c r="G11" s="43">
        <v>264700000</v>
      </c>
      <c r="H11" s="44">
        <v>272500000</v>
      </c>
      <c r="I11" s="44">
        <v>274000000</v>
      </c>
      <c r="J11" s="151">
        <v>276500000</v>
      </c>
      <c r="K11" s="143">
        <v>280000000</v>
      </c>
      <c r="L11" s="152">
        <v>281000000</v>
      </c>
      <c r="M11" s="143">
        <v>282000000</v>
      </c>
      <c r="N11" s="152"/>
      <c r="O11" s="144"/>
      <c r="Q11" s="206" t="s">
        <v>216</v>
      </c>
      <c r="R11" s="207" t="str">
        <f>IF(R5="","",IF(CHOOSE(MATCH(R5,{"3年間","4年間","5年間"},0),M54,N54,O54)&gt;=3.5,"OK","NG"))</f>
        <v>OK</v>
      </c>
      <c r="T11" s="200" t="str">
        <f>IF($R$3=リスト!$B$3,IFERROR(IF(AND(ISNUMBER(F11),F11=INT(F11),F11&gt;=0,LEN(F11)&lt;=12,ISNUMBER(G11),G11=INT(G11),G11&gt;=0,LEN(G11)&lt;=12,ISNUMBER(H11),H11=INT(H11),H11&gt;=0,LEN(H11)&lt;=12),"OK","NG"),"NG"),IF($R$3=リスト!$B$4,IFERROR(IF(AND(ISNUMBER(G11),G11=INT(G11),G11&gt;=0,LEN(G11)&lt;=12,ISNUMBER(H11),H11=INT(H11),H11&gt;=0,LEN(H11)&lt;=12),"OK","NG"),"NG"),IF($R$3=リスト!$B$5,IFERROR(IF(AND(ISNUMBER(H11),H11=INT(H11),H11&gt;=0,LEN(H11)&lt;=12),"OK","NG"),"NG"),"-")))</f>
        <v>OK</v>
      </c>
      <c r="U11" s="200" t="str">
        <f t="shared" si="4"/>
        <v>OK</v>
      </c>
      <c r="V11" s="200" t="str">
        <f t="shared" si="1"/>
        <v>OK</v>
      </c>
      <c r="W11" s="200" t="str">
        <f>IFERROR(IF($R$5=リスト!$J$3,IF(AND(ISNUMBER(K11),K11=INT(K11),K11&gt;=0,LEN(K11)&lt;=12,ISNUMBER(L11),L11=INT(L11),L11&gt;=0,LEN(L11)&lt;=12,ISNUMBER(M11),M11=INT(M11),M11&gt;=0,LEN(M11)&lt;=12),"OK","NG"),IF($R$5=リスト!$J$4,IF(AND(ISNUMBER(K11),K11=INT(K11),K11&gt;=0,LEN(K11)&lt;=12,ISNUMBER(L11),L11=INT(L11),L11&gt;=0,LEN(L11)&lt;=12,ISNUMBER(M11),M11=INT(M11),M11&gt;=0,LEN(M11)&lt;=12,ISNUMBER(N11),N11=INT(N11),N11&gt;=0,LEN(N11)&lt;=12),"OK","NG"),IF($R$5=リスト!$J$5,IF(AND(ISNUMBER(K11),K11=INT(K11),K11&gt;=0,LEN(K11)&lt;=12,ISNUMBER(L11),L11=INT(L11),L11&gt;=0,LEN(L11)&lt;=12,ISNUMBER(M11),M11=INT(M11),M11&gt;=0,LEN(M11)&lt;=12,ISNUMBER(N11),N11=INT(N11),N11&gt;=0,LEN(N11)&lt;=12,ISNUMBER(O11),O11=INT(O11),O11&gt;=0,LEN(O11)&lt;=12),"OK","NG"),"NG"))),"NG")</f>
        <v>OK</v>
      </c>
      <c r="X11" s="200" t="str">
        <f>IF($R$3=リスト!$B$3,IF(OR($F11="",$G11="",$H11=""),"NG","OK"),IF($R$3=リスト!$B$4,IF(OR($G11="",$H11=""),"NG","OK"),IF($R$3=リスト!$B$5,IF($H11="","NG","OK"),"-")))</f>
        <v>OK</v>
      </c>
      <c r="Y11" s="200" t="str">
        <f>IF(I11="","NG","OK")</f>
        <v>OK</v>
      </c>
      <c r="Z11" s="200" t="str">
        <f>IF(J11="","NG","OK")</f>
        <v>OK</v>
      </c>
      <c r="AA11" s="200" t="str">
        <f>IF($R$5=リスト!$J$3,IF(COUNTA($K11:$M11)&lt;3,"NG","OK"),IF($R$5=リスト!$J$4,IF(COUNTA($K11:$N11)&lt;4,"NG","OK"),IF($R$5=リスト!$J$5,IF(COUNTA($K11:$O11)&lt;5,"NG","OK"),"NG")))</f>
        <v>OK</v>
      </c>
      <c r="AB11" s="200" t="s">
        <v>34</v>
      </c>
    </row>
    <row r="12" spans="1:28" ht="46.5" customHeight="1" x14ac:dyDescent="0.35">
      <c r="C12" s="28"/>
      <c r="D12" s="32"/>
      <c r="E12" s="32" t="s">
        <v>217</v>
      </c>
      <c r="F12" s="45">
        <v>11000000</v>
      </c>
      <c r="G12" s="46">
        <v>11500000</v>
      </c>
      <c r="H12" s="47">
        <v>12000000</v>
      </c>
      <c r="I12" s="47">
        <v>12500000</v>
      </c>
      <c r="J12" s="153">
        <v>13000000</v>
      </c>
      <c r="K12" s="154">
        <v>13200000</v>
      </c>
      <c r="L12" s="110">
        <v>13400000</v>
      </c>
      <c r="M12" s="154">
        <v>13500000</v>
      </c>
      <c r="N12" s="110"/>
      <c r="O12" s="155"/>
      <c r="Q12" s="206" t="s">
        <v>218</v>
      </c>
      <c r="R12" s="208" t="str">
        <f>IF(R5="","",IF(CHOOSE(MATCH(R5,{"3年間","4年間","5年間"},0),M44,N44,O44)&gt;=4,"OK","NG"))</f>
        <v>OK</v>
      </c>
      <c r="T12" s="200" t="str">
        <f>IF($R$3=リスト!$B$3,IFERROR(IF(AND(ISNUMBER(F12),F12=INT(F12),F12&gt;=0,LEN(F12)&lt;=12,ISNUMBER(G12),G12=INT(G12),G12&gt;=0,LEN(G12)&lt;=12,ISNUMBER(H12),H12=INT(H12),H12&gt;=0,LEN(H12)&lt;=12),"OK","NG"),"NG"),IF($R$3=リスト!$B$4,IFERROR(IF(AND(ISNUMBER(G12),G12=INT(G12),G12&gt;=0,LEN(G12)&lt;=12,ISNUMBER(H12),H12=INT(H12),H12&gt;=0,LEN(H12)&lt;=12),"OK","NG"),"NG"),IF($R$3=リスト!$B$5,IFERROR(IF(AND(ISNUMBER(H12),H12=INT(H12),H12&gt;=0,LEN(H12)&lt;=12),"OK","NG"),"NG"),"-")))</f>
        <v>OK</v>
      </c>
      <c r="U12" s="200" t="str">
        <f t="shared" si="4"/>
        <v>OK</v>
      </c>
      <c r="V12" s="200" t="str">
        <f>IFERROR(IF(AND(ISNUMBER(J12),J12=INT(J12),J12&gt;=0,LEN(J12)&lt;=12),"OK","NG"),"NG")</f>
        <v>OK</v>
      </c>
      <c r="W12" s="200" t="str">
        <f>IFERROR(IF($R$5=リスト!$J$3,IF(AND(ISNUMBER(K12),K12=INT(K12),K12&gt;=0,LEN(K12)&lt;=12,ISNUMBER(L12),L12=INT(L12),L12&gt;=0,LEN(L12)&lt;=12,ISNUMBER(M12),M12=INT(M12),M12&gt;=0,LEN(M12)&lt;=12),"OK","NG"),IF($R$5=リスト!$J$4,IF(AND(ISNUMBER(K12),K12=INT(K12),K12&gt;=0,LEN(K12)&lt;=12,ISNUMBER(L12),L12=INT(L12),L12&gt;=0,LEN(L12)&lt;=12,ISNUMBER(M12),M12=INT(M12),M12&gt;=0,LEN(M12)&lt;=12,ISNUMBER(N12),N12=INT(N12),N12&gt;=0,LEN(N12)&lt;=12),"OK","NG"),IF($R$5=リスト!$J$5,IF(AND(ISNUMBER(K12),K12=INT(K12),K12&gt;=0,LEN(K12)&lt;=12,ISNUMBER(L12),L12=INT(L12),L12&gt;=0,LEN(L12)&lt;=12,ISNUMBER(M12),M12=INT(M12),M12&gt;=0,LEN(M12)&lt;=12,ISNUMBER(N12),N12=INT(N12),N12&gt;=0,LEN(N12)&lt;=12,ISNUMBER(O12),O12=INT(O12),O12&gt;=0,LEN(O12)&lt;=12),"OK","NG"),"NG"))),"NG")</f>
        <v>OK</v>
      </c>
      <c r="X12" s="200" t="str">
        <f>IF($R$3=リスト!$B$3,IF(OR($F12="",$G12="",$H12=""),"NG","OK"),IF($R$3=リスト!$B$4,IF(OR($G12="",$H12=""),"NG","OK"),IF($R$3=リスト!$B$5,IF($H12="","NG","OK"),"-")))</f>
        <v>OK</v>
      </c>
      <c r="Y12" s="200" t="str">
        <f>IF(I12="","NG","OK")</f>
        <v>OK</v>
      </c>
      <c r="Z12" s="200" t="str">
        <f>IF(J12="","NG","OK")</f>
        <v>OK</v>
      </c>
      <c r="AA12" s="200" t="str">
        <f>IF($R$5=リスト!$J$3,IF(COUNTA($K12:$M12)&lt;3,"NG","OK"),IF($R$5=リスト!$J$4,IF(COUNTA($K12:$N12)&lt;4,"NG","OK"),IF($R$5=リスト!$J$5,IF(COUNTA($K12:$O12)&lt;5,"NG","OK"),"NG")))</f>
        <v>OK</v>
      </c>
      <c r="AB12" s="200" t="s">
        <v>34</v>
      </c>
    </row>
    <row r="13" spans="1:28" ht="46.5" customHeight="1" x14ac:dyDescent="0.35">
      <c r="C13" s="28"/>
      <c r="D13" s="32" t="s">
        <v>219</v>
      </c>
      <c r="E13" s="32"/>
      <c r="F13" s="36"/>
      <c r="G13" s="37"/>
      <c r="H13" s="38"/>
      <c r="I13" s="38"/>
      <c r="J13" s="156">
        <v>4000000</v>
      </c>
      <c r="K13" s="157">
        <v>6000000</v>
      </c>
      <c r="L13" s="157">
        <v>8500000</v>
      </c>
      <c r="M13" s="157">
        <v>10800000</v>
      </c>
      <c r="N13" s="157"/>
      <c r="O13" s="158"/>
      <c r="Q13" s="209" t="s">
        <v>220</v>
      </c>
      <c r="R13" s="207" t="str">
        <f>IF(OR(R5="",R6=""),"",IF(R6=リスト!I4,"-",IF(CHOOSE(MATCH(R5,{"3年間","4年間","5年間"},0),M54,N54,O54)&gt;=6,"OK","NG")))</f>
        <v>-</v>
      </c>
      <c r="T13" s="200" t="s">
        <v>34</v>
      </c>
      <c r="U13" s="200" t="s">
        <v>34</v>
      </c>
      <c r="V13" s="200" t="str">
        <f t="shared" si="1"/>
        <v>OK</v>
      </c>
      <c r="W13" s="200" t="str">
        <f>IFERROR(IF($R$5=リスト!$J$3,IF(AND(ISNUMBER(K13),K13=INT(K13),K13&gt;=0,LEN(K13)&lt;=12,ISNUMBER(L13),L13=INT(L13),L13&gt;=0,LEN(L13)&lt;=12,ISNUMBER(M13),M13=INT(M13),M13&gt;=0,LEN(M13)&lt;=12),"OK","NG"),IF($R$5=リスト!$J$4,IF(AND(ISNUMBER(K13),K13=INT(K13),K13&gt;=0,LEN(K13)&lt;=12,ISNUMBER(L13),L13=INT(L13),L13&gt;=0,LEN(L13)&lt;=12,ISNUMBER(M13),M13=INT(M13),M13&gt;=0,LEN(M13)&lt;=12,ISNUMBER(N13),N13=INT(N13),N13&gt;=0,LEN(N13)&lt;=12),"OK","NG"),IF($R$5=リスト!$J$5,IF(AND(ISNUMBER(K13),K13=INT(K13),K13&gt;=0,LEN(K13)&lt;=12,ISNUMBER(L13),L13=INT(L13),L13&gt;=0,LEN(L13)&lt;=12,ISNUMBER(M13),M13=INT(M13),M13&gt;=0,LEN(M13)&lt;=12,ISNUMBER(N13),N13=INT(N13),N13&gt;=0,LEN(N13)&lt;=12,ISNUMBER(O13),O13=INT(O13),O13&gt;=0,LEN(O13)&lt;=12),"OK","NG"),"NG"))),"NG")</f>
        <v>OK</v>
      </c>
      <c r="X13" s="200" t="s">
        <v>34</v>
      </c>
      <c r="Y13" s="200" t="s">
        <v>34</v>
      </c>
      <c r="Z13" s="200" t="str">
        <f t="shared" si="2"/>
        <v>OK</v>
      </c>
      <c r="AA13" s="200" t="str">
        <f>IF($R$5=リスト!$J$3,IF(COUNTA($K13:$M13)&lt;3,"NG","OK"),IF($R$5=リスト!$J$4,IF(COUNTA($K13:$N13)&lt;4,"NG","OK"),IF($R$5=リスト!$J$5,IF(COUNTA($K13:$O13)&lt;5,"NG","OK"),"NG")))</f>
        <v>OK</v>
      </c>
      <c r="AB13" s="200" t="s">
        <v>34</v>
      </c>
    </row>
    <row r="14" spans="1:28" ht="46.5" customHeight="1" x14ac:dyDescent="0.35">
      <c r="C14" s="28"/>
      <c r="D14" s="32"/>
      <c r="E14" s="32" t="s">
        <v>221</v>
      </c>
      <c r="F14" s="48"/>
      <c r="G14" s="49"/>
      <c r="H14" s="50"/>
      <c r="I14" s="38"/>
      <c r="J14" s="146">
        <v>500000</v>
      </c>
      <c r="K14" s="147">
        <v>950000</v>
      </c>
      <c r="L14" s="147">
        <v>950000</v>
      </c>
      <c r="M14" s="147">
        <v>950000</v>
      </c>
      <c r="N14" s="147"/>
      <c r="O14" s="148"/>
      <c r="T14" s="200" t="s">
        <v>34</v>
      </c>
      <c r="U14" s="200" t="s">
        <v>34</v>
      </c>
      <c r="V14" s="200" t="str">
        <f>IFERROR(IF(AND(ISNUMBER(J14),J14=INT(J14),J14&gt;=0,LEN(J14)&lt;=12),"OK","NG"),"NG")</f>
        <v>OK</v>
      </c>
      <c r="W14" s="200" t="str">
        <f>IFERROR(IF($R$5=リスト!$J$3,IF(AND(ISNUMBER(K14),K14=INT(K14),K14&gt;=0,LEN(K14)&lt;=12,ISNUMBER(L14),L14=INT(L14),L14&gt;=0,LEN(L14)&lt;=12,ISNUMBER(M14),M14=INT(M14),M14&gt;=0,LEN(M14)&lt;=12),"OK","NG"),IF($R$5=リスト!$J$4,IF(AND(ISNUMBER(K14),K14=INT(K14),K14&gt;=0,LEN(K14)&lt;=12,ISNUMBER(L14),L14=INT(L14),L14&gt;=0,LEN(L14)&lt;=12,ISNUMBER(M14),M14=INT(M14),M14&gt;=0,LEN(M14)&lt;=12,ISNUMBER(N14),N14=INT(N14),N14&gt;=0,LEN(N14)&lt;=12),"OK","NG"),IF($R$5=リスト!$J$5,IF(AND(ISNUMBER(K14),K14=INT(K14),K14&gt;=0,LEN(K14)&lt;=12,ISNUMBER(L14),L14=INT(L14),L14&gt;=0,LEN(L14)&lt;=12,ISNUMBER(M14),M14=INT(M14),M14&gt;=0,LEN(M14)&lt;=12,ISNUMBER(N14),N14=INT(N14),N14&gt;=0,LEN(N14)&lt;=12,ISNUMBER(O14),O14=INT(O14),O14&gt;=0,LEN(O14)&lt;=12),"OK","NG"),"NG"))),"NG")</f>
        <v>OK</v>
      </c>
      <c r="X14" s="200" t="s">
        <v>34</v>
      </c>
      <c r="Y14" s="200" t="s">
        <v>34</v>
      </c>
      <c r="Z14" s="200" t="str">
        <f t="shared" si="2"/>
        <v>OK</v>
      </c>
      <c r="AA14" s="200" t="str">
        <f>IF($R$5=リスト!$J$3,IF(COUNTA($K14:$M14)&lt;3,"NG","OK"),IF($R$5=リスト!$J$4,IF(COUNTA($K14:$N14)&lt;4,"NG","OK"),IF($R$5=リスト!$J$5,IF(COUNTA($K14:$O14)&lt;5,"NG","OK"),"NG")))</f>
        <v>OK</v>
      </c>
      <c r="AB14" s="200" t="s">
        <v>34</v>
      </c>
    </row>
    <row r="15" spans="1:28" ht="46.5" customHeight="1" x14ac:dyDescent="0.35">
      <c r="C15" s="28" t="s">
        <v>1687</v>
      </c>
      <c r="D15" s="29"/>
      <c r="E15" s="29"/>
      <c r="F15" s="51">
        <f t="shared" ref="F15:O15" si="6">F5-F8</f>
        <v>73000000</v>
      </c>
      <c r="G15" s="52">
        <f t="shared" si="6"/>
        <v>75300000</v>
      </c>
      <c r="H15" s="52">
        <f t="shared" si="6"/>
        <v>77500000</v>
      </c>
      <c r="I15" s="52">
        <f t="shared" si="6"/>
        <v>79000000</v>
      </c>
      <c r="J15" s="66">
        <f t="shared" si="6"/>
        <v>80500000</v>
      </c>
      <c r="K15" s="66">
        <f t="shared" si="6"/>
        <v>83000000</v>
      </c>
      <c r="L15" s="66">
        <f t="shared" si="6"/>
        <v>86500000</v>
      </c>
      <c r="M15" s="66">
        <f t="shared" si="6"/>
        <v>90200000</v>
      </c>
      <c r="N15" s="66">
        <f t="shared" si="6"/>
        <v>0</v>
      </c>
      <c r="O15" s="66">
        <f t="shared" si="6"/>
        <v>0</v>
      </c>
      <c r="Q15" s="210" t="s">
        <v>1688</v>
      </c>
      <c r="R15" s="211">
        <f>IF($R$5="","",IF($R$5=リスト!$J$3,M44,IF($R$5=リスト!$J$4,N44,IF($R$5=リスト!$J$5,O44,""))))</f>
        <v>5</v>
      </c>
      <c r="T15" s="200" t="str">
        <f>IF($R$3=リスト!$B$3,IFERROR(IF(AND(ISNUMBER(F15),F15=INT(F15),LEN(ABS(F15))&lt;=12,ISNUMBER(G15),G15=INT(G15),LEN(ABS(G15))&lt;=12,ISNUMBER(H15),H15=INT(H15),LEN(ABS(H15))&lt;=12),"OK","NG"),"NG"),IF($R$3=リスト!$B$4,IFERROR(IF(AND(ISNUMBER(G15),G15=INT(G15),LEN(ABS(G15))&lt;=12,ISNUMBER(H15),H15=INT(H15),LEN(ABS(H15))&lt;=12),"OK","NG"),"NG"),IF($R$3=リスト!$B$5,IFERROR(IF(AND(ISNUMBER(H15),H15=INT(H15),LEN(ABS(H15))&lt;=12),"OK","NG"),"NG"),"-")))</f>
        <v>OK</v>
      </c>
      <c r="U15" s="200" t="str">
        <f t="shared" ref="U15:V16" si="7">IFERROR(IF(AND(ISNUMBER(I15),I15=INT(I15),LEN(ABS(I15))&lt;=12),"OK","NG"),"NG")</f>
        <v>OK</v>
      </c>
      <c r="V15" s="200" t="str">
        <f t="shared" si="7"/>
        <v>OK</v>
      </c>
      <c r="W15" s="200" t="str">
        <f>IFERROR(IF($R$5=リスト!$J$3,IF(AND(ISNUMBER(K15),K15=INT(K15),LEN(ABS(K15))&lt;=12,ISNUMBER(L15),L15=INT(L15),LEN(ABS(L15))&lt;=12,ISNUMBER(M15),M15=INT(M15),LEN(ABS(M15))&lt;=12),"OK","NG"),IF($R$5=リスト!$J$4,IF(AND(ISNUMBER(K15),K15=INT(K15),LEN(ABS(K15))&lt;=12,ISNUMBER(L15),L15=INT(L15),LEN(ABS(L15))&lt;=12,ISNUMBER(M15),M15=INT(M15),LEN(ABS(M15))&lt;=12,ISNUMBER(N15),N15=INT(N15),LEN(ABS(N15))&lt;=12),"OK","NG"),IF($R$5=リスト!$J$5,IF(AND(ISNUMBER(K15),K15=INT(K15),LEN(ABS(K15))&lt;=12,ISNUMBER(L15),L15=INT(L15),LEN(ABS(L15))&lt;=12,ISNUMBER(M15),M15=INT(M15),LEN(ABS(M15))&lt;=12,ISNUMBER(N15),N15=INT(N15),LEN(ABS(N15))&lt;=12,ISNUMBER(O15),O15=INT(O15),LEN(ABS(O15))&lt;=12),"OK","NG"),"NG"))),"NG")</f>
        <v>OK</v>
      </c>
      <c r="X15" s="200" t="s">
        <v>34</v>
      </c>
      <c r="Y15" s="200" t="s">
        <v>34</v>
      </c>
      <c r="Z15" s="200" t="s">
        <v>34</v>
      </c>
      <c r="AA15" s="200" t="s">
        <v>34</v>
      </c>
      <c r="AB15" s="200" t="s">
        <v>34</v>
      </c>
    </row>
    <row r="16" spans="1:28" ht="46.5" customHeight="1" x14ac:dyDescent="0.35">
      <c r="C16" s="28"/>
      <c r="D16" s="32" t="s">
        <v>222</v>
      </c>
      <c r="E16" s="29"/>
      <c r="F16" s="53"/>
      <c r="G16" s="53"/>
      <c r="H16" s="53"/>
      <c r="I16" s="53"/>
      <c r="J16" s="41">
        <f t="shared" ref="J16:O16" si="8">J7-J13</f>
        <v>1000000</v>
      </c>
      <c r="K16" s="41">
        <f t="shared" si="8"/>
        <v>4000000</v>
      </c>
      <c r="L16" s="41">
        <f t="shared" si="8"/>
        <v>5500000</v>
      </c>
      <c r="M16" s="41">
        <f t="shared" si="8"/>
        <v>7200000</v>
      </c>
      <c r="N16" s="41">
        <f t="shared" si="8"/>
        <v>0</v>
      </c>
      <c r="O16" s="41">
        <f t="shared" si="8"/>
        <v>0</v>
      </c>
      <c r="Q16" s="210" t="s">
        <v>1689</v>
      </c>
      <c r="R16" s="211">
        <f>IF($R$3=リスト!$B$6,"-",IF(AND($R$3=リスト!$B$5,COUNTIF(リスト!$C$4:$C$14,$R$4)&gt;0),"-",IFERROR(ROUNDDOWN((($J$53/$H$53)^(1/ROUND(((YEAR($J$3)-YEAR($H$3))*12+MONTH($J$3)-MONTH($H$3))/12,0))-1)*100,1),"-")))</f>
        <v>2.4</v>
      </c>
      <c r="T16" s="200" t="s">
        <v>34</v>
      </c>
      <c r="U16" s="200" t="s">
        <v>34</v>
      </c>
      <c r="V16" s="200" t="str">
        <f t="shared" si="7"/>
        <v>OK</v>
      </c>
      <c r="W16" s="200" t="str">
        <f>IFERROR(IF($R$5=リスト!$J$3,IF(AND(ISNUMBER(K16),K16=INT(K16),LEN(ABS(K16))&lt;=12,ISNUMBER(L16),L16=INT(L16),LEN(ABS(L16))&lt;=12,ISNUMBER(M16),M16=INT(M16),LEN(ABS(M16))&lt;=12),"OK","NG"),IF($R$5=リスト!$J$4,IF(AND(ISNUMBER(K16),K16=INT(K16),LEN(ABS(K16))&lt;=12,ISNUMBER(L16),L16=INT(L16),LEN(ABS(L16))&lt;=12,ISNUMBER(M16),M16=INT(M16),LEN(ABS(M16))&lt;=12,ISNUMBER(N16),N16=INT(N16),LEN(ABS(N16))&lt;=12),"OK","NG"),IF($R$5=リスト!$J$5,IF(AND(ISNUMBER(K16),K16=INT(K16),LEN(ABS(K16))&lt;=12,ISNUMBER(L16),L16=INT(L16),LEN(ABS(L16))&lt;=12,ISNUMBER(M16),M16=INT(M16),LEN(ABS(M16))&lt;=12,ISNUMBER(N16),N16=INT(N16),LEN(ABS(N16))&lt;=12,ISNUMBER(O16),O16=INT(O16),LEN(ABS(O16))&lt;=12),"OK","NG"),"NG"))),"NG")</f>
        <v>OK</v>
      </c>
      <c r="X16" s="200" t="s">
        <v>34</v>
      </c>
      <c r="Y16" s="200" t="s">
        <v>34</v>
      </c>
      <c r="Z16" s="200" t="s">
        <v>34</v>
      </c>
      <c r="AA16" s="200" t="s">
        <v>34</v>
      </c>
      <c r="AB16" s="200" t="s">
        <v>34</v>
      </c>
    </row>
    <row r="17" spans="3:28" ht="46.5" customHeight="1" x14ac:dyDescent="0.35">
      <c r="C17" s="28" t="s">
        <v>223</v>
      </c>
      <c r="D17" s="29"/>
      <c r="E17" s="29"/>
      <c r="F17" s="31">
        <f t="shared" ref="F17:O17" si="9">F22+F24</f>
        <v>64000000</v>
      </c>
      <c r="G17" s="31">
        <f t="shared" si="9"/>
        <v>65500000</v>
      </c>
      <c r="H17" s="31">
        <f t="shared" si="9"/>
        <v>67000000</v>
      </c>
      <c r="I17" s="31">
        <f t="shared" si="9"/>
        <v>68300000</v>
      </c>
      <c r="J17" s="31">
        <f t="shared" si="9"/>
        <v>71500000</v>
      </c>
      <c r="K17" s="31">
        <f t="shared" si="9"/>
        <v>72500000</v>
      </c>
      <c r="L17" s="31">
        <f t="shared" si="9"/>
        <v>73275000</v>
      </c>
      <c r="M17" s="31">
        <f t="shared" si="9"/>
        <v>74200000</v>
      </c>
      <c r="N17" s="31">
        <f t="shared" si="9"/>
        <v>0</v>
      </c>
      <c r="O17" s="31">
        <f t="shared" si="9"/>
        <v>0</v>
      </c>
      <c r="Q17" s="212" t="s">
        <v>1690</v>
      </c>
      <c r="R17" s="211">
        <f>IF($R$5="","",IF($R$5=リスト!$J$3,M54,IF($R$5=リスト!$J$4,N54,IF($R$5=リスト!$J$5,O54,""))))</f>
        <v>4</v>
      </c>
      <c r="T17" s="200" t="str">
        <f>IF($R$3=リスト!$B$3,IFERROR(IF(AND(ISNUMBER(F17),F17=INT(F17),F17&gt;=0,LEN(F17)&lt;=12,ISNUMBER(G17),G17=INT(G17),G17&gt;=0,LEN(G17)&lt;=12,ISNUMBER(H17),H17=INT(H17),H17&gt;=0,LEN(H17)&lt;=12),"OK","NG"),"NG"),IF($R$3=リスト!$B$4,IFERROR(IF(AND(ISNUMBER(G17),G17=INT(G17),G17&gt;=0,LEN(G17)&lt;=12,ISNUMBER(H17),H17=INT(H17),H17&gt;=0,LEN(H17)&lt;=12),"OK","NG"),"NG"),IF($R$3=リスト!$B$5,IFERROR(IF(AND(ISNUMBER(H17),H17=INT(H17),H17&gt;=0,LEN(H17)&lt;=12),"OK","NG"),"NG"),"-")))</f>
        <v>OK</v>
      </c>
      <c r="U17" s="200" t="str">
        <f t="shared" ref="U17:V20" si="10">IFERROR(IF(AND(ISNUMBER(I17),I17=INT(I17),I17&gt;=0,LEN(I17)&lt;=12),"OK","NG"),"NG")</f>
        <v>OK</v>
      </c>
      <c r="V17" s="200" t="str">
        <f t="shared" si="10"/>
        <v>OK</v>
      </c>
      <c r="W17" s="200" t="str">
        <f>IFERROR(IF($R$5=リスト!$J$3,IF(AND(ISNUMBER(K17),K17=INT(K17),K17&gt;=0,LEN(K17)&lt;=12,ISNUMBER(L17),L17=INT(L17),L17&gt;=0,LEN(L17)&lt;=12,ISNUMBER(M17),M17=INT(M17),M17&gt;=0,LEN(M17)&lt;=12),"OK","NG"),IF($R$5=リスト!$J$4,IF(AND(ISNUMBER(K17),K17=INT(K17),K17&gt;=0,LEN(K17)&lt;=12,ISNUMBER(L17),L17=INT(L17),L17&gt;=0,LEN(L17)&lt;=12,ISNUMBER(M17),M17=INT(M17),M17&gt;=0,LEN(M17)&lt;=12,ISNUMBER(N17),N17=INT(N17),N17&gt;=0,LEN(N17)&lt;=12),"OK","NG"),IF($R$5=リスト!$J$5,IF(AND(ISNUMBER(K17),K17=INT(K17),K17&gt;=0,LEN(K17)&lt;=12,ISNUMBER(L17),L17=INT(L17),L17&gt;=0,LEN(L17)&lt;=12,ISNUMBER(M17),M17=INT(M17),M17&gt;=0,LEN(M17)&lt;=12,ISNUMBER(N17),N17=INT(N17),N17&gt;=0,LEN(N17)&lt;=12,ISNUMBER(O17),O17=INT(O17),O17&gt;=0,LEN(O17)&lt;=12),"OK","NG"),"NG"))),"NG")</f>
        <v>OK</v>
      </c>
      <c r="X17" s="200" t="s">
        <v>34</v>
      </c>
      <c r="Y17" s="200" t="s">
        <v>34</v>
      </c>
      <c r="Z17" s="200" t="s">
        <v>34</v>
      </c>
      <c r="AA17" s="200" t="s">
        <v>34</v>
      </c>
      <c r="AB17" s="200" t="s">
        <v>34</v>
      </c>
    </row>
    <row r="18" spans="3:28" ht="46.5" customHeight="1" x14ac:dyDescent="0.35">
      <c r="C18" s="28"/>
      <c r="D18" s="32" t="s">
        <v>1691</v>
      </c>
      <c r="E18" s="29"/>
      <c r="F18" s="54">
        <v>22000000</v>
      </c>
      <c r="G18" s="55">
        <v>22700000</v>
      </c>
      <c r="H18" s="55">
        <v>22800000</v>
      </c>
      <c r="I18" s="55">
        <v>23300000</v>
      </c>
      <c r="J18" s="55">
        <v>24000000</v>
      </c>
      <c r="K18" s="55">
        <v>24300000</v>
      </c>
      <c r="L18" s="55">
        <v>25000000</v>
      </c>
      <c r="M18" s="55">
        <v>25800000</v>
      </c>
      <c r="N18" s="55"/>
      <c r="O18" s="159"/>
      <c r="Q18" s="213" t="s">
        <v>1692</v>
      </c>
      <c r="R18" s="214">
        <f>IF(R5=リスト!$J$3,ROUNDDOWN(SUM(K7:M7)/3,0),IF(R5=リスト!$J$4,ROUNDDOWN(SUM(K7:N7)/4,0),IF(R5=リスト!$J$5,ROUNDDOWN(SUM(K7:O7)/5,0),"")))</f>
        <v>14000000</v>
      </c>
      <c r="T18" s="200" t="str">
        <f>IF($R$3=リスト!$B$3,IFERROR(IF(AND(ISNUMBER(F18),F18=INT(F18),F18&gt;=0,LEN(F18)&lt;=12,ISNUMBER(G18),G18=INT(G18),G18&gt;=0,LEN(G18)&lt;=12,ISNUMBER(H18),H18=INT(H18),H18&gt;=0,LEN(H18)&lt;=12),"OK","NG"),"NG"),IF($R$3=リスト!$B$4,IFERROR(IF(AND(ISNUMBER(G18),G18=INT(G18),G18&gt;=0,LEN(G18)&lt;=12,ISNUMBER(H18),H18=INT(H18),H18&gt;=0,LEN(H18)&lt;=12),"OK","NG"),"NG"),IF($R$3=リスト!$B$5,IFERROR(IF(AND(ISNUMBER(H18),H18=INT(H18),H18&gt;=0,LEN(H18)&lt;=12),"OK","NG"),"NG"),"-")))</f>
        <v>OK</v>
      </c>
      <c r="U18" s="200" t="str">
        <f t="shared" si="10"/>
        <v>OK</v>
      </c>
      <c r="V18" s="200" t="str">
        <f t="shared" si="10"/>
        <v>OK</v>
      </c>
      <c r="W18" s="200" t="str">
        <f>IFERROR(IF($R$5=リスト!$J$3,IF(AND(ISNUMBER(K18),K18=INT(K18),K18&gt;=0,LEN(K18)&lt;=12,ISNUMBER(L18),L18=INT(L18),L18&gt;=0,LEN(L18)&lt;=12,ISNUMBER(M18),M18=INT(M18),M18&gt;=0,LEN(M18)&lt;=12),"OK","NG"),IF($R$5=リスト!$J$4,IF(AND(ISNUMBER(K18),K18=INT(K18),K18&gt;=0,LEN(K18)&lt;=12,ISNUMBER(L18),L18=INT(L18),L18&gt;=0,LEN(L18)&lt;=12,ISNUMBER(M18),M18=INT(M18),M18&gt;=0,LEN(M18)&lt;=12,ISNUMBER(N18),N18=INT(N18),N18&gt;=0,LEN(N18)&lt;=12),"OK","NG"),IF($R$5=リスト!$J$5,IF(AND(ISNUMBER(K18),K18=INT(K18),K18&gt;=0,LEN(K18)&lt;=12,ISNUMBER(L18),L18=INT(L18),L18&gt;=0,LEN(L18)&lt;=12,ISNUMBER(M18),M18=INT(M18),M18&gt;=0,LEN(M18)&lt;=12,ISNUMBER(N18),N18=INT(N18),N18&gt;=0,LEN(N18)&lt;=12,ISNUMBER(O18),O18=INT(O18),O18&gt;=0,LEN(O18)&lt;=12),"OK","NG"),"NG"))),"NG")</f>
        <v>OK</v>
      </c>
      <c r="X18" s="200" t="str">
        <f>IF($R$3=リスト!$B$3,IF(OR($F18="",$G18="",$H18=""),"NG","OK"),IF($R$3=リスト!$B$4,IF(OR($G18="",$H18=""),"NG","OK"),IF($R$3=リスト!$B$5,IF($H18="","NG","OK"),"-")))</f>
        <v>OK</v>
      </c>
      <c r="Y18" s="200" t="str">
        <f>IF(I18="","NG","OK")</f>
        <v>OK</v>
      </c>
      <c r="Z18" s="200" t="str">
        <f>IF(J18="","NG","OK")</f>
        <v>OK</v>
      </c>
      <c r="AA18" s="200" t="str">
        <f>IF($R$5=リスト!$J$3,IF(COUNTA($K18:$M18)&lt;3,"NG","OK"),IF($R$5=リスト!$J$4,IF(COUNTA($K18:$N18)&lt;4,"NG","OK"),IF($R$5=リスト!$J$5,IF(COUNTA($K18:$O18)&lt;5,"NG","OK"),"NG")))</f>
        <v>OK</v>
      </c>
      <c r="AB18" s="200" t="s">
        <v>34</v>
      </c>
    </row>
    <row r="19" spans="3:28" ht="46.5" customHeight="1" x14ac:dyDescent="0.35">
      <c r="C19" s="28"/>
      <c r="D19" s="32" t="s">
        <v>214</v>
      </c>
      <c r="E19" s="32"/>
      <c r="F19" s="41">
        <f t="shared" ref="F19:O19" si="11">F23+F25</f>
        <v>3000000</v>
      </c>
      <c r="G19" s="41">
        <f t="shared" si="11"/>
        <v>3000000</v>
      </c>
      <c r="H19" s="41">
        <f t="shared" si="11"/>
        <v>3000000</v>
      </c>
      <c r="I19" s="41">
        <f t="shared" si="11"/>
        <v>3000000</v>
      </c>
      <c r="J19" s="41">
        <f t="shared" si="11"/>
        <v>3200000</v>
      </c>
      <c r="K19" s="41">
        <f t="shared" si="11"/>
        <v>3500000</v>
      </c>
      <c r="L19" s="41">
        <f t="shared" si="11"/>
        <v>3550000</v>
      </c>
      <c r="M19" s="41">
        <f t="shared" si="11"/>
        <v>3600000</v>
      </c>
      <c r="N19" s="41">
        <f t="shared" si="11"/>
        <v>0</v>
      </c>
      <c r="O19" s="41">
        <f t="shared" si="11"/>
        <v>0</v>
      </c>
      <c r="T19" s="200" t="str">
        <f>IF($R$3=リスト!$B$3,IFERROR(IF(AND(ISNUMBER(F19),F19=INT(F19),F19&gt;=0,LEN(F19)&lt;=12,ISNUMBER(G19),G19=INT(G19),G19&gt;=0,LEN(G19)&lt;=12,ISNUMBER(H19),H19=INT(H19),H19&gt;=0,LEN(H19)&lt;=12),"OK","NG"),"NG"),IF($R$3=リスト!$B$4,IFERROR(IF(AND(ISNUMBER(G19),G19=INT(G19),G19&gt;=0,LEN(G19)&lt;=12,ISNUMBER(H19),H19=INT(H19),H19&gt;=0,LEN(H19)&lt;=12),"OK","NG"),"NG"),IF($R$3=リスト!$B$5,IFERROR(IF(AND(ISNUMBER(H19),H19=INT(H19),H19&gt;=0,LEN(H19)&lt;=12),"OK","NG"),"NG"),"-")))</f>
        <v>OK</v>
      </c>
      <c r="U19" s="200" t="str">
        <f t="shared" si="10"/>
        <v>OK</v>
      </c>
      <c r="V19" s="200" t="str">
        <f t="shared" si="10"/>
        <v>OK</v>
      </c>
      <c r="W19" s="200" t="str">
        <f>IFERROR(IF($R$5=リスト!$J$3,IF(AND(ISNUMBER(K19),K19=INT(K19),K19&gt;=0,LEN(K19)&lt;=12,ISNUMBER(L19),L19=INT(L19),L19&gt;=0,LEN(L19)&lt;=12,ISNUMBER(M19),M19=INT(M19),M19&gt;=0,LEN(M19)&lt;=12),"OK","NG"),IF($R$5=リスト!$J$4,IF(AND(ISNUMBER(K19),K19=INT(K19),K19&gt;=0,LEN(K19)&lt;=12,ISNUMBER(L19),L19=INT(L19),L19&gt;=0,LEN(L19)&lt;=12,ISNUMBER(M19),M19=INT(M19),M19&gt;=0,LEN(M19)&lt;=12,ISNUMBER(N19),N19=INT(N19),N19&gt;=0,LEN(N19)&lt;=12),"OK","NG"),IF($R$5=リスト!$J$5,IF(AND(ISNUMBER(K19),K19=INT(K19),K19&gt;=0,LEN(K19)&lt;=12,ISNUMBER(L19),L19=INT(L19),L19&gt;=0,LEN(L19)&lt;=12,ISNUMBER(M19),M19=INT(M19),M19&gt;=0,LEN(M19)&lt;=12,ISNUMBER(N19),N19=INT(N19),N19&gt;=0,LEN(N19)&lt;=12,ISNUMBER(O19),O19=INT(O19),O19&gt;=0,LEN(O19)&lt;=12),"OK","NG"),"NG"))),"NG")</f>
        <v>OK</v>
      </c>
      <c r="X19" s="200" t="s">
        <v>34</v>
      </c>
      <c r="Y19" s="200" t="s">
        <v>34</v>
      </c>
      <c r="Z19" s="200" t="s">
        <v>34</v>
      </c>
      <c r="AA19" s="200" t="s">
        <v>34</v>
      </c>
      <c r="AB19" s="200" t="s">
        <v>34</v>
      </c>
    </row>
    <row r="20" spans="3:28" ht="46.5" customHeight="1" x14ac:dyDescent="0.35">
      <c r="C20" s="28"/>
      <c r="D20" s="32" t="s">
        <v>224</v>
      </c>
      <c r="E20" s="32"/>
      <c r="F20" s="33">
        <v>3000000</v>
      </c>
      <c r="G20" s="34">
        <v>3500000</v>
      </c>
      <c r="H20" s="35">
        <v>4000000</v>
      </c>
      <c r="I20" s="160">
        <v>5000000</v>
      </c>
      <c r="J20" s="34">
        <v>6000000</v>
      </c>
      <c r="K20" s="34">
        <v>6500000</v>
      </c>
      <c r="L20" s="34">
        <v>7000000</v>
      </c>
      <c r="M20" s="34">
        <v>7500000</v>
      </c>
      <c r="N20" s="34"/>
      <c r="O20" s="161"/>
      <c r="T20" s="200" t="str">
        <f>IF($R$3=リスト!$B$3,IFERROR(IF(AND(ISNUMBER(F20),F20=INT(F20),F20&gt;=0,LEN(F20)&lt;=12,ISNUMBER(G20),G20=INT(G20),G20&gt;=0,LEN(G20)&lt;=12,ISNUMBER(H20),H20=INT(H20),H20&gt;=0,LEN(H20)&lt;=12),"OK","NG"),"NG"),IF($R$3=リスト!$B$4,IFERROR(IF(AND(ISNUMBER(G20),G20=INT(G20),G20&gt;=0,LEN(G20)&lt;=12,ISNUMBER(H20),H20=INT(H20),H20&gt;=0,LEN(H20)&lt;=12),"OK","NG"),"NG"),IF($R$3=リスト!$B$5,IFERROR(IF(AND(ISNUMBER(H20),H20=INT(H20),H20&gt;=0,LEN(H20)&lt;=12),"OK","NG"),"NG"),"-")))</f>
        <v>OK</v>
      </c>
      <c r="U20" s="200" t="str">
        <f>IFERROR(IF(AND(ISNUMBER(I20),I20=INT(I20),I20&gt;=0,LEN(I20)&lt;=12),"OK","NG"),"NG")</f>
        <v>OK</v>
      </c>
      <c r="V20" s="200" t="str">
        <f t="shared" si="10"/>
        <v>OK</v>
      </c>
      <c r="W20" s="200" t="str">
        <f>IFERROR(IF($R$5=リスト!$J$3,IF(AND(ISNUMBER(K20),K20=INT(K20),K20&gt;=0,LEN(K20)&lt;=12,ISNUMBER(L20),L20=INT(L20),L20&gt;=0,LEN(L20)&lt;=12,ISNUMBER(M20),M20=INT(M20),M20&gt;=0,LEN(M20)&lt;=12),"OK","NG"),IF($R$5=リスト!$J$4,IF(AND(ISNUMBER(K20),K20=INT(K20),K20&gt;=0,LEN(K20)&lt;=12,ISNUMBER(L20),L20=INT(L20),L20&gt;=0,LEN(L20)&lt;=12,ISNUMBER(M20),M20=INT(M20),M20&gt;=0,LEN(M20)&lt;=12,ISNUMBER(N20),N20=INT(N20),N20&gt;=0,LEN(N20)&lt;=12),"OK","NG"),IF($R$5=リスト!$J$5,IF(AND(ISNUMBER(K20),K20=INT(K20),K20&gt;=0,LEN(K20)&lt;=12,ISNUMBER(L20),L20=INT(L20),L20&gt;=0,LEN(L20)&lt;=12,ISNUMBER(M20),M20=INT(M20),M20&gt;=0,LEN(M20)&lt;=12,ISNUMBER(N20),N20=INT(N20),N20&gt;=0,LEN(N20)&lt;=12,ISNUMBER(O20),O20=INT(O20),O20&gt;=0,LEN(O20)&lt;=12),"OK","NG"),"NG"))),"NG")</f>
        <v>OK</v>
      </c>
      <c r="X20" s="200" t="str">
        <f>IF($R$3=リスト!$B$3,IF(OR($F20="",$G20="",$H20=""),"NG","OK"),IF($R$3=リスト!$B$4,IF(OR($G20="",$H20=""),"NG","OK"),IF($R$3=リスト!$B$5,IF($H20="","NG","OK"),"-")))</f>
        <v>OK</v>
      </c>
      <c r="Y20" s="200" t="str">
        <f t="shared" ref="Y20:Z20" si="12">IF(I20="","NG","OK")</f>
        <v>OK</v>
      </c>
      <c r="Z20" s="200" t="str">
        <f t="shared" si="12"/>
        <v>OK</v>
      </c>
      <c r="AA20" s="200" t="str">
        <f>IF($R$5=リスト!$J$3,IF(COUNTA($K20:$M20)&lt;3,"NG","OK"),IF($R$5=リスト!$J$4,IF(COUNTA($K20:$N20)&lt;4,"NG","OK"),IF($R$5=リスト!$J$5,IF(COUNTA($K20:$O20)&lt;5,"NG","OK"),"NG")))</f>
        <v>OK</v>
      </c>
      <c r="AB20" s="200" t="s">
        <v>34</v>
      </c>
    </row>
    <row r="21" spans="3:28" ht="46.5" customHeight="1" x14ac:dyDescent="0.35">
      <c r="C21" s="28"/>
      <c r="D21" s="32" t="s">
        <v>225</v>
      </c>
      <c r="E21" s="32"/>
      <c r="F21" s="56" t="s">
        <v>87</v>
      </c>
      <c r="G21" s="57" t="s">
        <v>87</v>
      </c>
      <c r="H21" s="56" t="s">
        <v>87</v>
      </c>
      <c r="I21" s="162"/>
      <c r="J21" s="163"/>
      <c r="K21" s="163"/>
      <c r="L21" s="163"/>
      <c r="M21" s="163"/>
      <c r="N21" s="163"/>
      <c r="O21" s="163"/>
      <c r="T21" s="200" t="s">
        <v>34</v>
      </c>
      <c r="U21" s="200" t="s">
        <v>34</v>
      </c>
      <c r="V21" s="200" t="s">
        <v>34</v>
      </c>
      <c r="W21" s="200" t="s">
        <v>34</v>
      </c>
      <c r="X21" s="200" t="s">
        <v>34</v>
      </c>
      <c r="Y21" s="200" t="s">
        <v>34</v>
      </c>
      <c r="Z21" s="200" t="s">
        <v>34</v>
      </c>
      <c r="AA21" s="200" t="s">
        <v>34</v>
      </c>
      <c r="AB21" s="200" t="s">
        <v>34</v>
      </c>
    </row>
    <row r="22" spans="3:28" ht="46.5" customHeight="1" x14ac:dyDescent="0.35">
      <c r="C22" s="58"/>
      <c r="D22" s="32" t="s">
        <v>226</v>
      </c>
      <c r="E22" s="32"/>
      <c r="F22" s="59">
        <v>64000000</v>
      </c>
      <c r="G22" s="43">
        <v>65500000</v>
      </c>
      <c r="H22" s="44">
        <v>67000000</v>
      </c>
      <c r="I22" s="44">
        <v>68300000</v>
      </c>
      <c r="J22" s="151">
        <v>69000000</v>
      </c>
      <c r="K22" s="143">
        <v>70300000</v>
      </c>
      <c r="L22" s="152">
        <v>70975000</v>
      </c>
      <c r="M22" s="143">
        <v>71800000</v>
      </c>
      <c r="N22" s="152"/>
      <c r="O22" s="144"/>
      <c r="T22" s="200" t="str">
        <f>IF($R$3=リスト!$B$3,IFERROR(IF(AND(ISNUMBER(F22),F22=INT(F22),F22&gt;=0,LEN(F22)&lt;=12,ISNUMBER(G22),G22=INT(G22),G22&gt;=0,LEN(G22)&lt;=12,ISNUMBER(H22),H22=INT(H22),H22&gt;=0,LEN(H22)&lt;=12),"OK","NG"),"NG"),IF($R$3=リスト!$B$4,IFERROR(IF(AND(ISNUMBER(G22),G22=INT(G22),G22&gt;=0,LEN(G22)&lt;=12,ISNUMBER(H22),H22=INT(H22),H22&gt;=0,LEN(H22)&lt;=12),"OK","NG"),"NG"),IF($R$3=リスト!$B$5,IFERROR(IF(AND(ISNUMBER(H22),H22=INT(H22),H22&gt;=0,LEN(H22)&lt;=12),"OK","NG"),"NG"),"-")))</f>
        <v>OK</v>
      </c>
      <c r="U22" s="200" t="str">
        <f>IFERROR(IF(AND(ISNUMBER(I22),I22=INT(I22),I22&gt;=0,LEN(I22)&lt;=12),"OK","NG"),"NG")</f>
        <v>OK</v>
      </c>
      <c r="V22" s="200" t="str">
        <f>IFERROR(IF(AND(ISNUMBER(J22),J22=INT(J22),J22&gt;=0,LEN(J22)&lt;=12),"OK","NG"),"NG")</f>
        <v>OK</v>
      </c>
      <c r="W22" s="200" t="str">
        <f>IFERROR(IF($R$5=リスト!$J$3,IF(AND(ISNUMBER(K22),K22=INT(K22),K22&gt;=0,LEN(K22)&lt;=12,ISNUMBER(L22),L22=INT(L22),L22&gt;=0,LEN(L22)&lt;=12,ISNUMBER(M22),M22=INT(M22),M22&gt;=0,LEN(M22)&lt;=12),"OK","NG"),IF($R$5=リスト!$J$4,IF(AND(ISNUMBER(K22),K22=INT(K22),K22&gt;=0,LEN(K22)&lt;=12,ISNUMBER(L22),L22=INT(L22),L22&gt;=0,LEN(L22)&lt;=12,ISNUMBER(M22),M22=INT(M22),M22&gt;=0,LEN(M22)&lt;=12,ISNUMBER(N22),N22=INT(N22),N22&gt;=0,LEN(N22)&lt;=12),"OK","NG"),IF($R$5=リスト!$J$5,IF(AND(ISNUMBER(K22),K22=INT(K22),K22&gt;=0,LEN(K22)&lt;=12,ISNUMBER(L22),L22=INT(L22),L22&gt;=0,LEN(L22)&lt;=12,ISNUMBER(M22),M22=INT(M22),M22&gt;=0,LEN(M22)&lt;=12,ISNUMBER(N22),N22=INT(N22),N22&gt;=0,LEN(N22)&lt;=12,ISNUMBER(O22),O22=INT(O22),O22&gt;=0,LEN(O22)&lt;=12),"OK","NG"),"NG"))),"NG")</f>
        <v>OK</v>
      </c>
      <c r="X22" s="200" t="str">
        <f>IF($R$3=リスト!$B$3,IF(OR($F22="",$G22="",$H22=""),"NG","OK"),IF($R$3=リスト!$B$4,IF(OR($G22="",$H22=""),"NG","OK"),IF($R$3=リスト!$B$5,IF($H22="","NG","OK"),"-")))</f>
        <v>OK</v>
      </c>
      <c r="Y22" s="200" t="str">
        <f>IF(I22="","NG","OK")</f>
        <v>OK</v>
      </c>
      <c r="Z22" s="200" t="str">
        <f>IF(J22="","NG","OK")</f>
        <v>OK</v>
      </c>
      <c r="AA22" s="200" t="str">
        <f>IF($R$5=リスト!$J$3,IF(COUNTA($K22:$M22)&lt;3,"NG","OK"),IF($R$5=リスト!$J$4,IF(COUNTA($K22:$N22)&lt;4,"NG","OK"),IF($R$5=リスト!$J$5,IF(COUNTA($K22:$O22)&lt;5,"NG","OK"),"NG")))</f>
        <v>OK</v>
      </c>
      <c r="AB22" s="200" t="s">
        <v>34</v>
      </c>
    </row>
    <row r="23" spans="3:28" ht="46.5" customHeight="1" x14ac:dyDescent="0.35">
      <c r="C23" s="58"/>
      <c r="D23" s="32"/>
      <c r="E23" s="32" t="s">
        <v>217</v>
      </c>
      <c r="F23" s="45">
        <v>3000000</v>
      </c>
      <c r="G23" s="46">
        <v>3000000</v>
      </c>
      <c r="H23" s="60">
        <v>3000000</v>
      </c>
      <c r="I23" s="47">
        <v>3000000</v>
      </c>
      <c r="J23" s="153">
        <v>3000000</v>
      </c>
      <c r="K23" s="154">
        <v>3100000</v>
      </c>
      <c r="L23" s="110">
        <v>3150000</v>
      </c>
      <c r="M23" s="154">
        <v>3200000</v>
      </c>
      <c r="N23" s="110"/>
      <c r="O23" s="155"/>
      <c r="T23" s="200" t="str">
        <f>IF($R$3=リスト!$B$3,IFERROR(IF(AND(ISNUMBER(F23),F23=INT(F23),F23&gt;=0,LEN(F23)&lt;=12,ISNUMBER(G23),G23=INT(G23),G23&gt;=0,LEN(G23)&lt;=12,ISNUMBER(H23),H23=INT(H23),H23&gt;=0,LEN(H23)&lt;=12),"OK","NG"),"NG"),IF($R$3=リスト!$B$4,IFERROR(IF(AND(ISNUMBER(G23),G23=INT(G23),G23&gt;=0,LEN(G23)&lt;=12,ISNUMBER(H23),H23=INT(H23),H23&gt;=0,LEN(H23)&lt;=12),"OK","NG"),"NG"),IF($R$3=リスト!$B$5,IFERROR(IF(AND(ISNUMBER(H23),H23=INT(H23),H23&gt;=0,LEN(H23)&lt;=12),"OK","NG"),"NG"),"-")))</f>
        <v>OK</v>
      </c>
      <c r="U23" s="200" t="str">
        <f>IFERROR(IF(AND(ISNUMBER(I23),I23=INT(I23),I23&gt;=0,LEN(I23)&lt;=12),"OK","NG"),"NG")</f>
        <v>OK</v>
      </c>
      <c r="V23" s="200" t="str">
        <f>IFERROR(IF(AND(ISNUMBER(J23),J23=INT(J23),J23&gt;=0,LEN(J23)&lt;=12),"OK","NG"),"NG")</f>
        <v>OK</v>
      </c>
      <c r="W23" s="200" t="str">
        <f>IFERROR(IF($R$5=リスト!$J$3,IF(AND(ISNUMBER(K23),K23=INT(K23),K23&gt;=0,LEN(K23)&lt;=12,ISNUMBER(L23),L23=INT(L23),L23&gt;=0,LEN(L23)&lt;=12,ISNUMBER(M23),M23=INT(M23),M23&gt;=0,LEN(M23)&lt;=12),"OK","NG"),IF($R$5=リスト!$J$4,IF(AND(ISNUMBER(K23),K23=INT(K23),K23&gt;=0,LEN(K23)&lt;=12,ISNUMBER(L23),L23=INT(L23),L23&gt;=0,LEN(L23)&lt;=12,ISNUMBER(M23),M23=INT(M23),M23&gt;=0,LEN(M23)&lt;=12,ISNUMBER(N23),N23=INT(N23),N23&gt;=0,LEN(N23)&lt;=12),"OK","NG"),IF($R$5=リスト!$J$5,IF(AND(ISNUMBER(K23),K23=INT(K23),K23&gt;=0,LEN(K23)&lt;=12,ISNUMBER(L23),L23=INT(L23),L23&gt;=0,LEN(L23)&lt;=12,ISNUMBER(M23),M23=INT(M23),M23&gt;=0,LEN(M23)&lt;=12,ISNUMBER(N23),N23=INT(N23),N23&gt;=0,LEN(N23)&lt;=12,ISNUMBER(O23),O23=INT(O23),O23&gt;=0,LEN(O23)&lt;=12),"OK","NG"),"NG"))),"NG")</f>
        <v>OK</v>
      </c>
      <c r="X23" s="200" t="str">
        <f>IF($R$3=リスト!$B$3,IF(OR($F23="",$G23="",$H23=""),"NG","OK"),IF($R$3=リスト!$B$4,IF(OR($G23="",$H23=""),"NG","OK"),IF($R$3=リスト!$B$5,IF($H23="","NG","OK"),"-")))</f>
        <v>OK</v>
      </c>
      <c r="Y23" s="200" t="str">
        <f>IF(I23="","NG","OK")</f>
        <v>OK</v>
      </c>
      <c r="Z23" s="200" t="str">
        <f>IF(J23="","NG","OK")</f>
        <v>OK</v>
      </c>
      <c r="AA23" s="200" t="str">
        <f>IF($R$5=リスト!$J$3,IF(COUNTA($K23:$M23)&lt;3,"NG","OK"),IF($R$5=リスト!$J$4,IF(COUNTA($K23:$N23)&lt;4,"NG","OK"),IF($R$5=リスト!$J$5,IF(COUNTA($K23:$O23)&lt;5,"NG","OK"),"NG")))</f>
        <v>OK</v>
      </c>
      <c r="AB23" s="200" t="s">
        <v>34</v>
      </c>
    </row>
    <row r="24" spans="3:28" ht="46.5" customHeight="1" x14ac:dyDescent="0.35">
      <c r="C24" s="28"/>
      <c r="D24" s="32" t="s">
        <v>227</v>
      </c>
      <c r="E24" s="32"/>
      <c r="F24" s="61"/>
      <c r="G24" s="62"/>
      <c r="H24" s="63"/>
      <c r="I24" s="38"/>
      <c r="J24" s="156">
        <v>2500000</v>
      </c>
      <c r="K24" s="157">
        <v>2200000</v>
      </c>
      <c r="L24" s="157">
        <v>2300000</v>
      </c>
      <c r="M24" s="157">
        <v>2400000</v>
      </c>
      <c r="N24" s="157"/>
      <c r="O24" s="158"/>
      <c r="T24" s="200" t="s">
        <v>34</v>
      </c>
      <c r="U24" s="200" t="s">
        <v>34</v>
      </c>
      <c r="V24" s="200" t="str">
        <f>IFERROR(IF(AND(ISNUMBER(J24),J24=INT(J24),J24&gt;=0,LEN(J24)&lt;=12),"OK","NG"),"NG")</f>
        <v>OK</v>
      </c>
      <c r="W24" s="200" t="str">
        <f>IFERROR(IF($R$5=リスト!$J$3,IF(AND(ISNUMBER(K24),K24=INT(K24),K24&gt;=0,LEN(K24)&lt;=12,ISNUMBER(L24),L24=INT(L24),L24&gt;=0,LEN(L24)&lt;=12,ISNUMBER(M24),M24=INT(M24),M24&gt;=0,LEN(M24)&lt;=12),"OK","NG"),IF($R$5=リスト!$J$4,IF(AND(ISNUMBER(K24),K24=INT(K24),K24&gt;=0,LEN(K24)&lt;=12,ISNUMBER(L24),L24=INT(L24),L24&gt;=0,LEN(L24)&lt;=12,ISNUMBER(M24),M24=INT(M24),M24&gt;=0,LEN(M24)&lt;=12,ISNUMBER(N24),N24=INT(N24),N24&gt;=0,LEN(N24)&lt;=12),"OK","NG"),IF($R$5=リスト!$J$5,IF(AND(ISNUMBER(K24),K24=INT(K24),K24&gt;=0,LEN(K24)&lt;=12,ISNUMBER(L24),L24=INT(L24),L24&gt;=0,LEN(L24)&lt;=12,ISNUMBER(M24),M24=INT(M24),M24&gt;=0,LEN(M24)&lt;=12,ISNUMBER(N24),N24=INT(N24),N24&gt;=0,LEN(N24)&lt;=12,ISNUMBER(O24),O24=INT(O24),O24&gt;=0,LEN(O24)&lt;=12),"OK","NG"),"NG"))),"NG")</f>
        <v>OK</v>
      </c>
      <c r="X24" s="200" t="s">
        <v>34</v>
      </c>
      <c r="Y24" s="200" t="s">
        <v>34</v>
      </c>
      <c r="Z24" s="200" t="str">
        <f>IF($J24="","NG","OK")</f>
        <v>OK</v>
      </c>
      <c r="AA24" s="200" t="str">
        <f>IF($R$5=リスト!$J$3,IF(COUNTA($K24:$M24)&lt;3,"NG","OK"),IF($R$5=リスト!$J$4,IF(COUNTA($K24:$N24)&lt;4,"NG","OK"),IF($R$5=リスト!$J$5,IF(COUNTA($K24:$O24)&lt;5,"NG","OK"),"NG")))</f>
        <v>OK</v>
      </c>
      <c r="AB24" s="200" t="s">
        <v>34</v>
      </c>
    </row>
    <row r="25" spans="3:28" ht="46.5" customHeight="1" x14ac:dyDescent="0.35">
      <c r="C25" s="28"/>
      <c r="D25" s="32"/>
      <c r="E25" s="32" t="s">
        <v>221</v>
      </c>
      <c r="F25" s="48"/>
      <c r="G25" s="49"/>
      <c r="H25" s="50"/>
      <c r="I25" s="50"/>
      <c r="J25" s="146">
        <v>200000</v>
      </c>
      <c r="K25" s="147">
        <v>400000</v>
      </c>
      <c r="L25" s="147">
        <v>400000</v>
      </c>
      <c r="M25" s="147">
        <v>400000</v>
      </c>
      <c r="N25" s="147"/>
      <c r="O25" s="148"/>
      <c r="T25" s="200" t="s">
        <v>34</v>
      </c>
      <c r="U25" s="200" t="s">
        <v>34</v>
      </c>
      <c r="V25" s="200" t="str">
        <f>IFERROR(IF(AND(ISNUMBER(J25),J25=INT(J25),J25&gt;=0,LEN(J25)&lt;=12),"OK","NG"),"NG")</f>
        <v>OK</v>
      </c>
      <c r="W25" s="200" t="str">
        <f>IFERROR(IF($R$5=リスト!$J$3,IF(AND(ISNUMBER(K25),K25=INT(K25),K25&gt;=0,LEN(K25)&lt;=12,ISNUMBER(L25),L25=INT(L25),L25&gt;=0,LEN(L25)&lt;=12,ISNUMBER(M25),M25=INT(M25),M25&gt;=0,LEN(M25)&lt;=12),"OK","NG"),IF($R$5=リスト!$J$4,IF(AND(ISNUMBER(K25),K25=INT(K25),K25&gt;=0,LEN(K25)&lt;=12,ISNUMBER(L25),L25=INT(L25),L25&gt;=0,LEN(L25)&lt;=12,ISNUMBER(M25),M25=INT(M25),M25&gt;=0,LEN(M25)&lt;=12,ISNUMBER(N25),N25=INT(N25),N25&gt;=0,LEN(N25)&lt;=12),"OK","NG"),IF($R$5=リスト!$J$5,IF(AND(ISNUMBER(K25),K25=INT(K25),K25&gt;=0,LEN(K25)&lt;=12,ISNUMBER(L25),L25=INT(L25),L25&gt;=0,LEN(L25)&lt;=12,ISNUMBER(M25),M25=INT(M25),M25&gt;=0,LEN(M25)&lt;=12,ISNUMBER(N25),N25=INT(N25),N25&gt;=0,LEN(N25)&lt;=12,ISNUMBER(O25),O25=INT(O25),O25&gt;=0,LEN(O25)&lt;=12),"OK","NG"),"NG"))),"NG")</f>
        <v>OK</v>
      </c>
      <c r="X25" s="200" t="s">
        <v>34</v>
      </c>
      <c r="Y25" s="200" t="s">
        <v>34</v>
      </c>
      <c r="Z25" s="200" t="str">
        <f>IF($J25="","NG","OK")</f>
        <v>OK</v>
      </c>
      <c r="AA25" s="200" t="str">
        <f>IF($R$5=リスト!$J$3,IF(COUNTA($K25:$M25)&lt;3,"NG","OK"),IF($R$5=リスト!$J$4,IF(COUNTA($K25:$N25)&lt;4,"NG","OK"),IF($R$5=リスト!$J$5,IF(COUNTA($K25:$O25)&lt;5,"NG","OK"),"NG")))</f>
        <v>OK</v>
      </c>
      <c r="AB25" s="200" t="s">
        <v>34</v>
      </c>
    </row>
    <row r="26" spans="3:28" ht="46.5" customHeight="1" x14ac:dyDescent="0.35">
      <c r="C26" s="64" t="s">
        <v>640</v>
      </c>
      <c r="D26" s="29"/>
      <c r="E26" s="29"/>
      <c r="F26" s="65">
        <f t="shared" ref="F26:O26" si="13">F15-F17</f>
        <v>9000000</v>
      </c>
      <c r="G26" s="66">
        <f t="shared" si="13"/>
        <v>9800000</v>
      </c>
      <c r="H26" s="66">
        <f t="shared" si="13"/>
        <v>10500000</v>
      </c>
      <c r="I26" s="66">
        <f t="shared" si="13"/>
        <v>10700000</v>
      </c>
      <c r="J26" s="66">
        <f t="shared" si="13"/>
        <v>9000000</v>
      </c>
      <c r="K26" s="66">
        <f t="shared" si="13"/>
        <v>10500000</v>
      </c>
      <c r="L26" s="66">
        <f t="shared" si="13"/>
        <v>13225000</v>
      </c>
      <c r="M26" s="66">
        <f t="shared" si="13"/>
        <v>16000000</v>
      </c>
      <c r="N26" s="66">
        <f t="shared" si="13"/>
        <v>0</v>
      </c>
      <c r="O26" s="66">
        <f t="shared" si="13"/>
        <v>0</v>
      </c>
      <c r="T26" s="200" t="str">
        <f>IF($R$3=リスト!$B$3,IFERROR(IF(AND(ISNUMBER(F26),F26=INT(F26),LEN(ABS(F26))&lt;=12,ISNUMBER(G26),G26=INT(G26),LEN(ABS(G26))&lt;=12,ISNUMBER(H26),H26=INT(H26),LEN(ABS(H26))&lt;=12),"OK","NG"),"NG"),IF($R$3=リスト!$B$4,IFERROR(IF(AND(ISNUMBER(G26),G26=INT(G26),LEN(ABS(G26))&lt;=12,ISNUMBER(H26),H26=INT(H26),LEN(ABS(H26))&lt;=12),"OK","NG"),"NG"),IF($R$3=リスト!$B$5,IFERROR(IF(AND(ISNUMBER(H26),H26=INT(H26),LEN(ABS(H26))&lt;=12),"OK","NG"),"NG"),"-")))</f>
        <v>OK</v>
      </c>
      <c r="U26" s="200" t="str">
        <f t="shared" ref="U26:V28" si="14">IFERROR(IF(AND(ISNUMBER(I26),I26=INT(I26),LEN(ABS(I26))&lt;=12),"OK","NG"),"NG")</f>
        <v>OK</v>
      </c>
      <c r="V26" s="200" t="str">
        <f t="shared" si="14"/>
        <v>OK</v>
      </c>
      <c r="W26" s="200" t="str">
        <f>IFERROR(IF($R$5=リスト!$J$3,IF(AND(ISNUMBER(K26),K26=INT(K26),LEN(ABS(K26))&lt;=12,ISNUMBER(L26),L26=INT(L26),LEN(ABS(L26))&lt;=12,ISNUMBER(M26),M26=INT(M26),LEN(ABS(M26))&lt;=12),"OK","NG"),IF($R$5=リスト!$J$4,IF(AND(ISNUMBER(K26),K26=INT(K26),LEN(ABS(K26))&lt;=12,ISNUMBER(L26),L26=INT(L26),LEN(ABS(L26))&lt;=12,ISNUMBER(M26),M26=INT(M26),LEN(ABS(M26))&lt;=12,ISNUMBER(N26),N26=INT(N26),LEN(ABS(N26))&lt;=12),"OK","NG"),IF($R$5=リスト!$J$5,IF(AND(ISNUMBER(K26),K26=INT(K26),LEN(ABS(K26))&lt;=12,ISNUMBER(L26),L26=INT(L26),LEN(ABS(L26))&lt;=12,ISNUMBER(M26),M26=INT(M26),LEN(ABS(M26))&lt;=12,ISNUMBER(N26),N26=INT(N26),LEN(ABS(N26))&lt;=12,ISNUMBER(O26),O26=INT(O26),LEN(ABS(O26))&lt;=12),"OK","NG"),"NG"))),"NG")</f>
        <v>OK</v>
      </c>
      <c r="X26" s="200" t="s">
        <v>34</v>
      </c>
      <c r="Y26" s="200" t="s">
        <v>34</v>
      </c>
      <c r="Z26" s="200" t="s">
        <v>34</v>
      </c>
      <c r="AA26" s="200" t="s">
        <v>34</v>
      </c>
      <c r="AB26" s="200" t="s">
        <v>34</v>
      </c>
    </row>
    <row r="27" spans="3:28" ht="46.5" customHeight="1" x14ac:dyDescent="0.35">
      <c r="C27" s="28"/>
      <c r="D27" s="32" t="s">
        <v>228</v>
      </c>
      <c r="E27" s="29"/>
      <c r="F27" s="51">
        <f t="shared" ref="F27:O27" si="15">F6-F11-F22</f>
        <v>9000000</v>
      </c>
      <c r="G27" s="52">
        <f t="shared" si="15"/>
        <v>9800000</v>
      </c>
      <c r="H27" s="52">
        <f t="shared" si="15"/>
        <v>10500000</v>
      </c>
      <c r="I27" s="52">
        <f t="shared" si="15"/>
        <v>10700000</v>
      </c>
      <c r="J27" s="164">
        <f t="shared" si="15"/>
        <v>10500000</v>
      </c>
      <c r="K27" s="164">
        <f t="shared" si="15"/>
        <v>8700000</v>
      </c>
      <c r="L27" s="164">
        <f t="shared" si="15"/>
        <v>10025000</v>
      </c>
      <c r="M27" s="164">
        <f t="shared" si="15"/>
        <v>11200000</v>
      </c>
      <c r="N27" s="164">
        <f t="shared" si="15"/>
        <v>0</v>
      </c>
      <c r="O27" s="164">
        <f t="shared" si="15"/>
        <v>0</v>
      </c>
      <c r="T27" s="200" t="str">
        <f>IF($R$3=リスト!$B$3,IFERROR(IF(AND(ISNUMBER(F27),F27=INT(F27),LEN(ABS(F27))&lt;=12,ISNUMBER(G27),G27=INT(G27),LEN(ABS(G27))&lt;=12,ISNUMBER(H27),H27=INT(H27),LEN(ABS(H27))&lt;=12),"OK","NG"),"NG"),IF($R$3=リスト!$B$4,IFERROR(IF(AND(ISNUMBER(G27),G27=INT(G27),LEN(ABS(G27))&lt;=12,ISNUMBER(H27),H27=INT(H27),LEN(ABS(H27))&lt;=12),"OK","NG"),"NG"),IF($R$3=リスト!$B$5,IFERROR(IF(AND(ISNUMBER(H27),H27=INT(H27),LEN(ABS(H27))&lt;=12),"OK","NG"),"NG"),"-")))</f>
        <v>OK</v>
      </c>
      <c r="U27" s="200" t="str">
        <f t="shared" si="14"/>
        <v>OK</v>
      </c>
      <c r="V27" s="200" t="str">
        <f t="shared" si="14"/>
        <v>OK</v>
      </c>
      <c r="W27" s="200" t="str">
        <f>IFERROR(IF($R$5=リスト!$J$3,IF(AND(ISNUMBER(K27),K27=INT(K27),LEN(ABS(K27))&lt;=12,ISNUMBER(L27),L27=INT(L27),LEN(ABS(L27))&lt;=12,ISNUMBER(M27),M27=INT(M27),LEN(ABS(M27))&lt;=12),"OK","NG"),IF($R$5=リスト!$J$4,IF(AND(ISNUMBER(K27),K27=INT(K27),LEN(ABS(K27))&lt;=12,ISNUMBER(L27),L27=INT(L27),LEN(ABS(L27))&lt;=12,ISNUMBER(M27),M27=INT(M27),LEN(ABS(M27))&lt;=12,ISNUMBER(N27),N27=INT(N27),LEN(ABS(N27))&lt;=12),"OK","NG"),IF($R$5=リスト!$J$5,IF(AND(ISNUMBER(K27),K27=INT(K27),LEN(ABS(K27))&lt;=12,ISNUMBER(L27),L27=INT(L27),LEN(ABS(L27))&lt;=12,ISNUMBER(M27),M27=INT(M27),LEN(ABS(M27))&lt;=12,ISNUMBER(N27),N27=INT(N27),LEN(ABS(N27))&lt;=12,ISNUMBER(O27),O27=INT(O27),LEN(ABS(O27))&lt;=12),"OK","NG"),"NG"))),"NG")</f>
        <v>OK</v>
      </c>
      <c r="X27" s="200" t="s">
        <v>34</v>
      </c>
      <c r="Y27" s="200" t="s">
        <v>34</v>
      </c>
      <c r="Z27" s="200" t="s">
        <v>34</v>
      </c>
      <c r="AA27" s="200" t="s">
        <v>34</v>
      </c>
      <c r="AB27" s="200" t="s">
        <v>34</v>
      </c>
    </row>
    <row r="28" spans="3:28" ht="46.5" customHeight="1" x14ac:dyDescent="0.35">
      <c r="C28" s="28"/>
      <c r="D28" s="32" t="s">
        <v>229</v>
      </c>
      <c r="E28" s="32"/>
      <c r="F28" s="61"/>
      <c r="G28" s="62"/>
      <c r="H28" s="62"/>
      <c r="I28" s="62"/>
      <c r="J28" s="165">
        <f t="shared" ref="J28:O28" si="16">J7-J13-J24</f>
        <v>-1500000</v>
      </c>
      <c r="K28" s="165">
        <f t="shared" si="16"/>
        <v>1800000</v>
      </c>
      <c r="L28" s="165">
        <f t="shared" si="16"/>
        <v>3200000</v>
      </c>
      <c r="M28" s="165">
        <f t="shared" si="16"/>
        <v>4800000</v>
      </c>
      <c r="N28" s="165">
        <f t="shared" si="16"/>
        <v>0</v>
      </c>
      <c r="O28" s="165">
        <f t="shared" si="16"/>
        <v>0</v>
      </c>
      <c r="T28" s="200" t="s">
        <v>34</v>
      </c>
      <c r="U28" s="200" t="s">
        <v>34</v>
      </c>
      <c r="V28" s="200" t="str">
        <f t="shared" si="14"/>
        <v>OK</v>
      </c>
      <c r="W28" s="200" t="str">
        <f>IFERROR(IF($R$5=リスト!$J$3,IF(AND(ISNUMBER(K28),K28=INT(K28),LEN(ABS(K28))&lt;=12,ISNUMBER(L28),L28=INT(L28),LEN(ABS(L28))&lt;=12,ISNUMBER(M28),M28=INT(M28),LEN(ABS(M28))&lt;=12),"OK","NG"),IF($R$5=リスト!$J$4,IF(AND(ISNUMBER(K28),K28=INT(K28),LEN(ABS(K28))&lt;=12,ISNUMBER(L28),L28=INT(L28),LEN(ABS(L28))&lt;=12,ISNUMBER(M28),M28=INT(M28),LEN(ABS(M28))&lt;=12,ISNUMBER(N28),N28=INT(N28),LEN(ABS(N28))&lt;=12),"OK","NG"),IF($R$5=リスト!$J$5,IF(AND(ISNUMBER(K28),K28=INT(K28),LEN(ABS(K28))&lt;=12,ISNUMBER(L28),L28=INT(L28),LEN(ABS(L28))&lt;=12,ISNUMBER(M28),M28=INT(M28),LEN(ABS(M28))&lt;=12,ISNUMBER(N28),N28=INT(N28),LEN(ABS(N28))&lt;=12,ISNUMBER(O28),O28=INT(O28),LEN(ABS(O28))&lt;=12),"OK","NG"),"NG"))),"NG")</f>
        <v>OK</v>
      </c>
      <c r="X28" s="200" t="s">
        <v>34</v>
      </c>
      <c r="Y28" s="200" t="s">
        <v>34</v>
      </c>
      <c r="Z28" s="200" t="s">
        <v>34</v>
      </c>
      <c r="AA28" s="200" t="s">
        <v>34</v>
      </c>
      <c r="AB28" s="200" t="s">
        <v>34</v>
      </c>
    </row>
    <row r="29" spans="3:28" ht="46.5" customHeight="1" x14ac:dyDescent="0.35">
      <c r="C29" s="28" t="s">
        <v>230</v>
      </c>
      <c r="D29" s="32"/>
      <c r="E29" s="29"/>
      <c r="F29" s="59">
        <v>1500000</v>
      </c>
      <c r="G29" s="43">
        <v>1500000</v>
      </c>
      <c r="H29" s="44">
        <v>1800000</v>
      </c>
      <c r="I29" s="44">
        <v>1800000</v>
      </c>
      <c r="J29" s="152">
        <v>1800000</v>
      </c>
      <c r="K29" s="152">
        <v>1900000</v>
      </c>
      <c r="L29" s="152">
        <v>2000000</v>
      </c>
      <c r="M29" s="152">
        <v>2000000</v>
      </c>
      <c r="N29" s="152"/>
      <c r="O29" s="166"/>
      <c r="T29" s="200" t="str">
        <f>IF($R$3=リスト!$B$3,IFERROR(IF(AND(ISNUMBER(F29),F29=INT(F29),F29&gt;=0,LEN(F29)&lt;=12,ISNUMBER(G29),G29=INT(G29),G29&gt;=0,LEN(G29)&lt;=12,ISNUMBER(H29),H29=INT(H29),H29&gt;=0,LEN(H29)&lt;=12),"OK","NG"),"NG"),IF($R$3=リスト!$B$4,IFERROR(IF(AND(ISNUMBER(G29),G29=INT(G29),G29&gt;=0,LEN(G29)&lt;=12,ISNUMBER(H29),H29=INT(H29),H29&gt;=0,LEN(H29)&lt;=12),"OK","NG"),"NG"),IF($R$3=リスト!$B$5,IFERROR(IF(AND(ISNUMBER(H29),H29=INT(H29),H29&gt;=0,LEN(H29)&lt;=12),"OK","NG"),"NG"),"-")))</f>
        <v>OK</v>
      </c>
      <c r="U29" s="200" t="str">
        <f t="shared" ref="U29:U30" si="17">IFERROR(IF(AND(ISNUMBER(I29),I29=INT(I29),I29&gt;=0,LEN(I29)&lt;=12),"OK","NG"),"NG")</f>
        <v>OK</v>
      </c>
      <c r="V29" s="200" t="str">
        <f>IFERROR(IF(AND(ISNUMBER(J29),J29=INT(J29),J29&gt;=0,LEN(J29)&lt;=12),"OK","NG"),"NG")</f>
        <v>OK</v>
      </c>
      <c r="W29" s="200" t="str">
        <f>IFERROR(IF($R$5=リスト!$J$3,IF(AND(ISNUMBER(K29),K29=INT(K29),K29&gt;=0,LEN(K29)&lt;=12,ISNUMBER(L29),L29=INT(L29),L29&gt;=0,LEN(L29)&lt;=12,ISNUMBER(M29),M29=INT(M29),M29&gt;=0,LEN(M29)&lt;=12),"OK","NG"),IF($R$5=リスト!$J$4,IF(AND(ISNUMBER(K29),K29=INT(K29),K29&gt;=0,LEN(K29)&lt;=12,ISNUMBER(L29),L29=INT(L29),L29&gt;=0,LEN(L29)&lt;=12,ISNUMBER(M29),M29=INT(M29),M29&gt;=0,LEN(M29)&lt;=12,ISNUMBER(N29),N29=INT(N29),N29&gt;=0,LEN(N29)&lt;=12),"OK","NG"),IF($R$5=リスト!$J$5,IF(AND(ISNUMBER(K29),K29=INT(K29),K29&gt;=0,LEN(K29)&lt;=12,ISNUMBER(L29),L29=INT(L29),L29&gt;=0,LEN(L29)&lt;=12,ISNUMBER(M29),M29=INT(M29),M29&gt;=0,LEN(M29)&lt;=12,ISNUMBER(N29),N29=INT(N29),N29&gt;=0,LEN(N29)&lt;=12,ISNUMBER(O29),O29=INT(O29),O29&gt;=0,LEN(O29)&lt;=12),"OK","NG"),"NG"))),"NG")</f>
        <v>OK</v>
      </c>
      <c r="X29" s="200" t="str">
        <f>IF($R$3=リスト!$B$3,IF(OR($F29="",$G29="",$H29=""),"NG","OK"),IF($R$3=リスト!$B$4,IF(OR($G29="",$H29=""),"NG","OK"),IF($R$3=リスト!$B$5,IF($H29="","NG","OK"),"-")))</f>
        <v>OK</v>
      </c>
      <c r="Y29" s="200" t="str">
        <f>IF(I29="","NG","OK")</f>
        <v>OK</v>
      </c>
      <c r="Z29" s="200" t="str">
        <f>IF(J29="","NG","OK")</f>
        <v>OK</v>
      </c>
      <c r="AA29" s="200" t="str">
        <f>IF($R$5=リスト!$J$3,IF(COUNTA($K29:$M29)&lt;3,"NG","OK"),IF($R$5=リスト!$J$4,IF(COUNTA($K29:$N29)&lt;4,"NG","OK"),IF($R$5=リスト!$J$5,IF(COUNTA($K29:$O29)&lt;5,"NG","OK"),"NG")))</f>
        <v>OK</v>
      </c>
      <c r="AB29" s="200" t="s">
        <v>34</v>
      </c>
    </row>
    <row r="30" spans="3:28" ht="46.5" customHeight="1" x14ac:dyDescent="0.35">
      <c r="C30" s="28" t="s">
        <v>231</v>
      </c>
      <c r="D30" s="32"/>
      <c r="E30" s="29"/>
      <c r="F30" s="45">
        <v>3500000</v>
      </c>
      <c r="G30" s="46">
        <v>3400000</v>
      </c>
      <c r="H30" s="47">
        <v>3300000</v>
      </c>
      <c r="I30" s="47">
        <v>3300000</v>
      </c>
      <c r="J30" s="147">
        <v>3600000</v>
      </c>
      <c r="K30" s="167">
        <v>3500000</v>
      </c>
      <c r="L30" s="167">
        <v>3300000</v>
      </c>
      <c r="M30" s="167">
        <v>3100000</v>
      </c>
      <c r="N30" s="167"/>
      <c r="O30" s="168"/>
      <c r="T30" s="200" t="str">
        <f>IF($R$3=リスト!$B$3,IFERROR(IF(AND(ISNUMBER(F30),F30=INT(F30),F30&gt;=0,LEN(F30)&lt;=12,ISNUMBER(G30),G30=INT(G30),G30&gt;=0,LEN(G30)&lt;=12,ISNUMBER(H30),H30=INT(H30),H30&gt;=0,LEN(H30)&lt;=12),"OK","NG"),"NG"),IF($R$3=リスト!$B$4,IFERROR(IF(AND(ISNUMBER(G30),G30=INT(G30),G30&gt;=0,LEN(G30)&lt;=12,ISNUMBER(H30),H30=INT(H30),H30&gt;=0,LEN(H30)&lt;=12),"OK","NG"),"NG"),IF($R$3=リスト!$B$5,IFERROR(IF(AND(ISNUMBER(H30),H30=INT(H30),H30&gt;=0,LEN(H30)&lt;=12),"OK","NG"),"NG"),"-")))</f>
        <v>OK</v>
      </c>
      <c r="U30" s="200" t="str">
        <f t="shared" si="17"/>
        <v>OK</v>
      </c>
      <c r="V30" s="200" t="str">
        <f>IFERROR(IF(AND(ISNUMBER(J30),J30=INT(J30),J30&gt;=0,LEN(J30)&lt;=12),"OK","NG"),"NG")</f>
        <v>OK</v>
      </c>
      <c r="W30" s="200" t="str">
        <f>IFERROR(IF($R$5=リスト!$J$3,IF(AND(ISNUMBER(K30),K30=INT(K30),K30&gt;=0,LEN(K30)&lt;=12,ISNUMBER(L30),L30=INT(L30),L30&gt;=0,LEN(L30)&lt;=12,ISNUMBER(M30),M30=INT(M30),M30&gt;=0,LEN(M30)&lt;=12),"OK","NG"),IF($R$5=リスト!$J$4,IF(AND(ISNUMBER(K30),K30=INT(K30),K30&gt;=0,LEN(K30)&lt;=12,ISNUMBER(L30),L30=INT(L30),L30&gt;=0,LEN(L30)&lt;=12,ISNUMBER(M30),M30=INT(M30),M30&gt;=0,LEN(M30)&lt;=12,ISNUMBER(N30),N30=INT(N30),N30&gt;=0,LEN(N30)&lt;=12),"OK","NG"),IF($R$5=リスト!$J$5,IF(AND(ISNUMBER(K30),K30=INT(K30),K30&gt;=0,LEN(K30)&lt;=12,ISNUMBER(L30),L30=INT(L30),L30&gt;=0,LEN(L30)&lt;=12,ISNUMBER(M30),M30=INT(M30),M30&gt;=0,LEN(M30)&lt;=12,ISNUMBER(N30),N30=INT(N30),N30&gt;=0,LEN(N30)&lt;=12,ISNUMBER(O30),O30=INT(O30),O30&gt;=0,LEN(O30)&lt;=12),"OK","NG"),"NG"))),"NG")</f>
        <v>OK</v>
      </c>
      <c r="X30" s="200" t="str">
        <f>IF($R$3=リスト!$B$3,IF(OR($F30="",$G30="",$H30=""),"NG","OK"),IF($R$3=リスト!$B$4,IF(OR($G30="",$H30=""),"NG","OK"),IF($R$3=リスト!$B$5,IF($H30="","NG","OK"),"-")))</f>
        <v>OK</v>
      </c>
      <c r="Y30" s="200" t="str">
        <f>IF(I30="","NG","OK")</f>
        <v>OK</v>
      </c>
      <c r="Z30" s="200" t="str">
        <f>IF(J30="","NG","OK")</f>
        <v>OK</v>
      </c>
      <c r="AA30" s="200" t="str">
        <f>IF($R$5=リスト!$J$3,IF(COUNTA($K30:$M30)&lt;3,"NG","OK"),IF($R$5=リスト!$J$4,IF(COUNTA($K30:$N30)&lt;4,"NG","OK"),IF($R$5=リスト!$J$5,IF(COUNTA($K30:$O30)&lt;5,"NG","OK"),"NG")))</f>
        <v>OK</v>
      </c>
      <c r="AB30" s="200" t="s">
        <v>34</v>
      </c>
    </row>
    <row r="31" spans="3:28" ht="46.5" customHeight="1" x14ac:dyDescent="0.35">
      <c r="C31" s="64" t="s">
        <v>648</v>
      </c>
      <c r="D31" s="29"/>
      <c r="E31" s="29"/>
      <c r="F31" s="67">
        <f t="shared" ref="F31:O31" si="18">F26+F29-F30</f>
        <v>7000000</v>
      </c>
      <c r="G31" s="41">
        <f t="shared" si="18"/>
        <v>7900000</v>
      </c>
      <c r="H31" s="41">
        <f t="shared" si="18"/>
        <v>9000000</v>
      </c>
      <c r="I31" s="41">
        <f t="shared" si="18"/>
        <v>9200000</v>
      </c>
      <c r="J31" s="41">
        <f t="shared" si="18"/>
        <v>7200000</v>
      </c>
      <c r="K31" s="41">
        <f t="shared" si="18"/>
        <v>8900000</v>
      </c>
      <c r="L31" s="41">
        <f t="shared" si="18"/>
        <v>11925000</v>
      </c>
      <c r="M31" s="41">
        <f t="shared" si="18"/>
        <v>14900000</v>
      </c>
      <c r="N31" s="41">
        <f t="shared" si="18"/>
        <v>0</v>
      </c>
      <c r="O31" s="41">
        <f t="shared" si="18"/>
        <v>0</v>
      </c>
      <c r="T31" s="200" t="str">
        <f>IF($R$3=リスト!$B$3,IFERROR(IF(AND(ISNUMBER(F31),F31=INT(F31),LEN(ABS(F31))&lt;=12,ISNUMBER(G31),G31=INT(G31),LEN(ABS(G31))&lt;=12,ISNUMBER(H31),H31=INT(H31),LEN(ABS(H31))&lt;=12),"OK","NG"),"NG"),IF($R$3=リスト!$B$4,IFERROR(IF(AND(ISNUMBER(G31),G31=INT(G31),LEN(ABS(G31))&lt;=12,ISNUMBER(H31),H31=INT(H31),LEN(ABS(H31))&lt;=12),"OK","NG"),"NG"),IF($R$3=リスト!$B$5,IFERROR(IF(AND(ISNUMBER(H31),H31=INT(H31),LEN(ABS(H31))&lt;=12),"OK","NG"),"NG"),"-")))</f>
        <v>OK</v>
      </c>
      <c r="U31" s="200" t="str">
        <f t="shared" ref="U31:V31" si="19">IFERROR(IF(AND(ISNUMBER(I31),I31=INT(I31),LEN(ABS(I31))&lt;=12),"OK","NG"),"NG")</f>
        <v>OK</v>
      </c>
      <c r="V31" s="200" t="str">
        <f t="shared" si="19"/>
        <v>OK</v>
      </c>
      <c r="W31" s="200" t="str">
        <f>IFERROR(IF($R$5=リスト!$J$3,IF(AND(ISNUMBER(K31),K31=INT(K31),LEN(ABS(K31))&lt;=12,ISNUMBER(L31),L31=INT(L31),LEN(ABS(L31))&lt;=12,ISNUMBER(M31),M31=INT(M31),LEN(ABS(M31))&lt;=12),"OK","NG"),IF($R$5=リスト!$J$4,IF(AND(ISNUMBER(K31),K31=INT(K31),LEN(ABS(K31))&lt;=12,ISNUMBER(L31),L31=INT(L31),LEN(ABS(L31))&lt;=12,ISNUMBER(M31),M31=INT(M31),LEN(ABS(M31))&lt;=12,ISNUMBER(N31),N31=INT(N31),LEN(ABS(N31))&lt;=12),"OK","NG"),IF($R$5=リスト!$J$5,IF(AND(ISNUMBER(K31),K31=INT(K31),LEN(ABS(K31))&lt;=12,ISNUMBER(L31),L31=INT(L31),LEN(ABS(L31))&lt;=12,ISNUMBER(M31),M31=INT(M31),LEN(ABS(M31))&lt;=12,ISNUMBER(N31),N31=INT(N31),LEN(ABS(N31))&lt;=12,ISNUMBER(O31),O31=INT(O31),LEN(ABS(O31))&lt;=12),"OK","NG"),"NG"))),"NG")</f>
        <v>OK</v>
      </c>
      <c r="X31" s="200" t="s">
        <v>34</v>
      </c>
      <c r="Y31" s="200" t="s">
        <v>34</v>
      </c>
      <c r="Z31" s="200" t="s">
        <v>34</v>
      </c>
      <c r="AA31" s="200" t="s">
        <v>34</v>
      </c>
      <c r="AB31" s="200" t="s">
        <v>34</v>
      </c>
    </row>
    <row r="32" spans="3:28" ht="46.5" customHeight="1" x14ac:dyDescent="0.35">
      <c r="C32" s="28" t="s">
        <v>232</v>
      </c>
      <c r="D32" s="29"/>
      <c r="E32" s="29"/>
      <c r="F32" s="59">
        <v>0</v>
      </c>
      <c r="G32" s="44">
        <v>0</v>
      </c>
      <c r="H32" s="68">
        <v>0</v>
      </c>
      <c r="I32" s="169"/>
      <c r="J32" s="170"/>
      <c r="K32" s="170"/>
      <c r="L32" s="170"/>
      <c r="M32" s="170"/>
      <c r="N32" s="170"/>
      <c r="O32" s="170"/>
      <c r="T32" s="200" t="str">
        <f>IF($R$3=リスト!$B$3,IFERROR(IF(AND(ISNUMBER(F32),F32=INT(F32),F32&gt;=0,LEN(F32)&lt;=12,ISNUMBER(G32),G32=INT(G32),G32&gt;=0,LEN(G32)&lt;=12,ISNUMBER(H32),H32=INT(H32),H32&gt;=0,LEN(H32)&lt;=12),"OK","NG"),"NG"),IF($R$3=リスト!$B$4,IFERROR(IF(AND(ISNUMBER(G32),G32=INT(G32),G32&gt;=0,LEN(G32)&lt;=12,ISNUMBER(H32),H32=INT(H32),H32&gt;=0,LEN(H32)&lt;=12),"OK","NG"),"NG"),IF($R$3=リスト!$B$5,IFERROR(IF(AND(ISNUMBER(H32),H32=INT(H32),H32&gt;=0,LEN(H32)&lt;=12),"OK","NG"),"NG"),"-")))</f>
        <v>OK</v>
      </c>
      <c r="U32" s="200" t="s">
        <v>34</v>
      </c>
      <c r="V32" s="200" t="s">
        <v>34</v>
      </c>
      <c r="W32" s="200" t="s">
        <v>34</v>
      </c>
      <c r="X32" s="200" t="str">
        <f>IF($R$3=リスト!$B$3,IF(OR($F32="",$G32="",$H32=""),"NG","OK"),IF($R$3=リスト!$B$4,IF(OR($G32="",$H32=""),"NG","OK"),IF($R$3=リスト!$B$5,IF($H32="","NG","OK"),"-")))</f>
        <v>OK</v>
      </c>
      <c r="Y32" s="200" t="s">
        <v>34</v>
      </c>
      <c r="Z32" s="200" t="s">
        <v>34</v>
      </c>
      <c r="AA32" s="200" t="s">
        <v>34</v>
      </c>
      <c r="AB32" s="200" t="s">
        <v>34</v>
      </c>
    </row>
    <row r="33" spans="3:28" ht="46.5" customHeight="1" x14ac:dyDescent="0.35">
      <c r="C33" s="28" t="s">
        <v>233</v>
      </c>
      <c r="D33" s="29"/>
      <c r="E33" s="29"/>
      <c r="F33" s="45">
        <v>0</v>
      </c>
      <c r="G33" s="47">
        <v>1000000</v>
      </c>
      <c r="H33" s="69">
        <v>0</v>
      </c>
      <c r="I33" s="169"/>
      <c r="J33" s="170"/>
      <c r="K33" s="170"/>
      <c r="L33" s="170"/>
      <c r="M33" s="170"/>
      <c r="N33" s="170"/>
      <c r="O33" s="170"/>
      <c r="T33" s="200" t="str">
        <f>IF($R$3=リスト!$B$3,IFERROR(IF(AND(ISNUMBER(F33),F33=INT(F33),F33&gt;=0,LEN(F33)&lt;=12,ISNUMBER(G33),G33=INT(G33),G33&gt;=0,LEN(G33)&lt;=12,ISNUMBER(H33),H33=INT(H33),H33&gt;=0,LEN(H33)&lt;=12),"OK","NG"),"NG"),IF($R$3=リスト!$B$4,IFERROR(IF(AND(ISNUMBER(G33),G33=INT(G33),G33&gt;=0,LEN(G33)&lt;=12,ISNUMBER(H33),H33=INT(H33),H33&gt;=0,LEN(H33)&lt;=12),"OK","NG"),"NG"),IF($R$3=リスト!$B$5,IFERROR(IF(AND(ISNUMBER(H33),H33=INT(H33),H33&gt;=0,LEN(H33)&lt;=12),"OK","NG"),"NG"),"-")))</f>
        <v>OK</v>
      </c>
      <c r="U33" s="200" t="s">
        <v>34</v>
      </c>
      <c r="V33" s="200" t="s">
        <v>34</v>
      </c>
      <c r="W33" s="200" t="s">
        <v>34</v>
      </c>
      <c r="X33" s="200" t="str">
        <f>IF($R$3=リスト!$B$3,IF(OR($F33="",$G33="",$H33=""),"NG","OK"),IF($R$3=リスト!$B$4,IF(OR($G33="",$H33=""),"NG","OK"),IF($R$3=リスト!$B$5,IF($H33="","NG","OK"),"-")))</f>
        <v>OK</v>
      </c>
      <c r="Y33" s="200" t="s">
        <v>34</v>
      </c>
      <c r="Z33" s="200" t="s">
        <v>34</v>
      </c>
      <c r="AA33" s="200" t="s">
        <v>34</v>
      </c>
      <c r="AB33" s="200" t="s">
        <v>34</v>
      </c>
    </row>
    <row r="34" spans="3:28" ht="46.5" customHeight="1" x14ac:dyDescent="0.35">
      <c r="C34" s="64" t="s">
        <v>652</v>
      </c>
      <c r="D34" s="29"/>
      <c r="E34" s="70"/>
      <c r="F34" s="40">
        <f>F31+F32-F33</f>
        <v>7000000</v>
      </c>
      <c r="G34" s="40">
        <f>G31+G32-G33</f>
        <v>6900000</v>
      </c>
      <c r="H34" s="71">
        <f>H31+H32-H33</f>
        <v>9000000</v>
      </c>
      <c r="I34" s="170"/>
      <c r="J34" s="170"/>
      <c r="K34" s="170"/>
      <c r="L34" s="170"/>
      <c r="M34" s="170"/>
      <c r="N34" s="170"/>
      <c r="O34" s="170"/>
      <c r="T34" s="200" t="str">
        <f>IF($R$3=リスト!$B$3,IFERROR(IF(AND(ISNUMBER(F34),F34=INT(F34),LEN(ABS(F34))&lt;=12,ISNUMBER(G34),G34=INT(G34),LEN(ABS(G34))&lt;=12,ISNUMBER(H34),H34=INT(H34),LEN(ABS(H34))&lt;=12),"OK","NG"),"NG"),IF($R$3=リスト!$B$4,IFERROR(IF(AND(ISNUMBER(G34),G34=INT(G34),LEN(ABS(G34))&lt;=12,ISNUMBER(H34),H34=INT(H34),LEN(ABS(H34))&lt;=12),"OK","NG"),"NG"),IF($R$3=リスト!$B$5,IFERROR(IF(AND(ISNUMBER(H34),H34=INT(H34),LEN(ABS(H34))&lt;=12),"OK","NG"),"NG"),"-")))</f>
        <v>OK</v>
      </c>
      <c r="U34" s="200" t="s">
        <v>34</v>
      </c>
      <c r="V34" s="200" t="s">
        <v>34</v>
      </c>
      <c r="W34" s="200" t="s">
        <v>34</v>
      </c>
      <c r="X34" s="200" t="s">
        <v>34</v>
      </c>
      <c r="Y34" s="200" t="s">
        <v>34</v>
      </c>
      <c r="Z34" s="200" t="s">
        <v>34</v>
      </c>
      <c r="AA34" s="200" t="s">
        <v>34</v>
      </c>
      <c r="AB34" s="200" t="s">
        <v>34</v>
      </c>
    </row>
    <row r="35" spans="3:28" ht="46.5" customHeight="1" x14ac:dyDescent="0.35">
      <c r="C35" s="28" t="s">
        <v>234</v>
      </c>
      <c r="D35" s="29"/>
      <c r="E35" s="70"/>
      <c r="F35" s="33">
        <v>2100000</v>
      </c>
      <c r="G35" s="35">
        <v>2070000</v>
      </c>
      <c r="H35" s="72">
        <v>2700000</v>
      </c>
      <c r="I35" s="169"/>
      <c r="J35" s="170"/>
      <c r="K35" s="170"/>
      <c r="L35" s="170"/>
      <c r="M35" s="170"/>
      <c r="N35" s="170"/>
      <c r="O35" s="170"/>
      <c r="T35" s="200" t="str">
        <f>IF($R$3=リスト!$B$3,IFERROR(IF(AND(ISNUMBER(F35),F35=INT(F35),LEN(ABS(F35))&lt;=12,ISNUMBER(G35),G35=INT(G35),LEN(ABS(G35))&lt;=12,ISNUMBER(H35),H35=INT(H35),LEN(ABS(H35))&lt;=12),"OK","NG"),"NG"),IF($R$3=リスト!$B$4,IFERROR(IF(AND(ISNUMBER(G35),G35=INT(G35),LEN(ABS(G35))&lt;=12,ISNUMBER(H35),H35=INT(H35),LEN(ABS(H35))&lt;=12),"OK","NG"),"NG"),IF($R$3=リスト!$B$5,IFERROR(IF(AND(ISNUMBER(H35),H35=INT(H35),LEN(ABS(H35))&lt;=12),"OK","NG"),"NG"),"-")))</f>
        <v>OK</v>
      </c>
      <c r="U35" s="200" t="s">
        <v>34</v>
      </c>
      <c r="V35" s="200" t="s">
        <v>34</v>
      </c>
      <c r="W35" s="200" t="s">
        <v>34</v>
      </c>
      <c r="X35" s="200" t="str">
        <f>IF($R$3=リスト!$B$3,IF(OR($F35="",$G35="",$H35=""),"NG","OK"),IF($R$3=リスト!$B$4,IF(OR($G35="",$H35=""),"NG","OK"),IF($R$3=リスト!$B$5,IF($H35="","NG","OK"),"-")))</f>
        <v>OK</v>
      </c>
      <c r="Y35" s="200" t="s">
        <v>34</v>
      </c>
      <c r="Z35" s="200" t="s">
        <v>34</v>
      </c>
      <c r="AA35" s="200" t="s">
        <v>34</v>
      </c>
      <c r="AB35" s="200" t="s">
        <v>34</v>
      </c>
    </row>
    <row r="36" spans="3:28" ht="46.5" customHeight="1" x14ac:dyDescent="0.35">
      <c r="C36" s="73" t="s">
        <v>655</v>
      </c>
      <c r="D36" s="74"/>
      <c r="E36" s="75"/>
      <c r="F36" s="76">
        <f>F34-F35</f>
        <v>4900000</v>
      </c>
      <c r="G36" s="76">
        <f>G34-G35</f>
        <v>4830000</v>
      </c>
      <c r="H36" s="77">
        <f>H34-H35</f>
        <v>6300000</v>
      </c>
      <c r="I36" s="170"/>
      <c r="J36" s="170"/>
      <c r="K36" s="170"/>
      <c r="L36" s="170"/>
      <c r="M36" s="170"/>
      <c r="N36" s="170"/>
      <c r="O36" s="170"/>
      <c r="T36" s="200" t="str">
        <f>IF($R$3=リスト!$B$3,IFERROR(IF(AND(ISNUMBER(F36),F36=INT(F36),LEN(ABS(F36))&lt;=12,ISNUMBER(G36),G36=INT(G36),LEN(ABS(G36))&lt;=12,ISNUMBER(H36),H36=INT(H36),LEN(ABS(H36))&lt;=12),"OK","NG"),"NG"),IF($R$3=リスト!$B$4,IFERROR(IF(AND(ISNUMBER(G36),G36=INT(G36),LEN(ABS(G36))&lt;=12,ISNUMBER(H36),H36=INT(H36),LEN(ABS(H36))&lt;=12),"OK","NG"),"NG"),IF($R$3=リスト!$B$5,IFERROR(IF(AND(ISNUMBER(H36),H36=INT(H36),LEN(ABS(H36))&lt;=12),"OK","NG"),"NG"),"-")))</f>
        <v>OK</v>
      </c>
      <c r="U36" s="200" t="s">
        <v>34</v>
      </c>
      <c r="V36" s="200" t="s">
        <v>34</v>
      </c>
      <c r="W36" s="200" t="s">
        <v>34</v>
      </c>
      <c r="X36" s="200" t="s">
        <v>34</v>
      </c>
      <c r="Y36" s="200" t="s">
        <v>34</v>
      </c>
      <c r="Z36" s="200" t="s">
        <v>34</v>
      </c>
      <c r="AA36" s="200" t="s">
        <v>34</v>
      </c>
      <c r="AB36" s="200" t="s">
        <v>34</v>
      </c>
    </row>
    <row r="37" spans="3:28" ht="46.5" customHeight="1" x14ac:dyDescent="0.35">
      <c r="C37" s="78" t="s">
        <v>97</v>
      </c>
      <c r="D37" s="79"/>
      <c r="E37" s="79"/>
      <c r="F37" s="80"/>
      <c r="G37" s="80"/>
      <c r="H37" s="80"/>
      <c r="I37" s="171"/>
      <c r="J37" s="172"/>
      <c r="K37" s="173"/>
      <c r="L37" s="173"/>
      <c r="M37" s="173"/>
      <c r="N37" s="173"/>
      <c r="O37" s="174"/>
      <c r="T37" s="200" t="s">
        <v>34</v>
      </c>
      <c r="U37" s="200" t="s">
        <v>34</v>
      </c>
      <c r="V37" s="200" t="s">
        <v>34</v>
      </c>
      <c r="W37" s="200" t="s">
        <v>34</v>
      </c>
      <c r="X37" s="200" t="s">
        <v>34</v>
      </c>
      <c r="Y37" s="200" t="s">
        <v>34</v>
      </c>
      <c r="Z37" s="200" t="s">
        <v>34</v>
      </c>
      <c r="AA37" s="200" t="s">
        <v>34</v>
      </c>
      <c r="AB37" s="200" t="s">
        <v>34</v>
      </c>
    </row>
    <row r="38" spans="3:28" ht="46.5" customHeight="1" x14ac:dyDescent="0.35">
      <c r="C38" s="81" t="s">
        <v>640</v>
      </c>
      <c r="D38" s="82"/>
      <c r="E38" s="82"/>
      <c r="F38" s="52">
        <f>F26</f>
        <v>9000000</v>
      </c>
      <c r="G38" s="52">
        <f t="shared" ref="G38:O38" si="20">G26</f>
        <v>9800000</v>
      </c>
      <c r="H38" s="52">
        <f t="shared" si="20"/>
        <v>10500000</v>
      </c>
      <c r="I38" s="52">
        <f t="shared" si="20"/>
        <v>10700000</v>
      </c>
      <c r="J38" s="52">
        <f t="shared" si="20"/>
        <v>9000000</v>
      </c>
      <c r="K38" s="52">
        <f t="shared" si="20"/>
        <v>10500000</v>
      </c>
      <c r="L38" s="52">
        <f t="shared" si="20"/>
        <v>13225000</v>
      </c>
      <c r="M38" s="52">
        <f t="shared" si="20"/>
        <v>16000000</v>
      </c>
      <c r="N38" s="52">
        <f t="shared" si="20"/>
        <v>0</v>
      </c>
      <c r="O38" s="52">
        <f t="shared" si="20"/>
        <v>0</v>
      </c>
      <c r="T38" s="200" t="str">
        <f>IF($R$3=リスト!$B$3,IFERROR(IF(AND(ISNUMBER(F38),F38=INT(F38),LEN(ABS(F38))&lt;=12,ISNUMBER(G38),G38=INT(G38),LEN(ABS(G38))&lt;=12,ISNUMBER(H38),H38=INT(H38),LEN(ABS(H38))&lt;=12),"OK","NG"),"NG"),IF($R$3=リスト!$B$4,IFERROR(IF(AND(ISNUMBER(G38),G38=INT(G38),LEN(ABS(G38))&lt;=12,ISNUMBER(H38),H38=INT(H38),LEN(ABS(H38))&lt;=12),"OK","NG"),"NG"),IF($R$3=リスト!$B$5,IFERROR(IF(AND(ISNUMBER(H38),H38=INT(H38),LEN(ABS(H38))&lt;=12),"OK","NG"),"NG"),"-")))</f>
        <v>OK</v>
      </c>
      <c r="U38" s="200" t="str">
        <f t="shared" ref="U38:V38" si="21">IFERROR(IF(AND(ISNUMBER(I38),I38=INT(I38),LEN(ABS(I38))&lt;=12),"OK","NG"),"NG")</f>
        <v>OK</v>
      </c>
      <c r="V38" s="200" t="str">
        <f t="shared" si="21"/>
        <v>OK</v>
      </c>
      <c r="W38" s="200" t="str">
        <f>IFERROR(IF($R$5=リスト!$J$3,IF(AND(ISNUMBER(K38),K38=INT(K38),LEN(ABS(K38))&lt;=12,ISNUMBER(L38),L38=INT(L38),LEN(ABS(L38))&lt;=12,ISNUMBER(M38),M38=INT(M38),LEN(ABS(M38))&lt;=12),"OK","NG"),IF($R$5=リスト!$J$4,IF(AND(ISNUMBER(K38),K38=INT(K38),LEN(ABS(K38))&lt;=12,ISNUMBER(L38),L38=INT(L38),LEN(ABS(L38))&lt;=12,ISNUMBER(M38),M38=INT(M38),LEN(ABS(M38))&lt;=12,ISNUMBER(N38),N38=INT(N38),LEN(ABS(N38))&lt;=12),"OK","NG"),IF($R$5=リスト!$J$5,IF(AND(ISNUMBER(K38),K38=INT(K38),LEN(ABS(K38))&lt;=12,ISNUMBER(L38),L38=INT(L38),LEN(ABS(L38))&lt;=12,ISNUMBER(M38),M38=INT(M38),LEN(ABS(M38))&lt;=12,ISNUMBER(N38),N38=INT(N38),LEN(ABS(N38))&lt;=12,ISNUMBER(O38),O38=INT(O38),LEN(ABS(O38))&lt;=12),"OK","NG"),"NG"))),"NG")</f>
        <v>OK</v>
      </c>
      <c r="X38" s="200" t="s">
        <v>34</v>
      </c>
      <c r="Y38" s="200" t="s">
        <v>34</v>
      </c>
      <c r="Z38" s="200" t="s">
        <v>34</v>
      </c>
      <c r="AA38" s="200" t="s">
        <v>34</v>
      </c>
      <c r="AB38" s="200" t="s">
        <v>34</v>
      </c>
    </row>
    <row r="39" spans="3:28" ht="46.5" customHeight="1" x14ac:dyDescent="0.35">
      <c r="C39" s="83" t="s">
        <v>659</v>
      </c>
      <c r="D39" s="84"/>
      <c r="E39" s="84"/>
      <c r="F39" s="52">
        <f t="shared" ref="F39:O40" si="22">F9+F18</f>
        <v>88800000</v>
      </c>
      <c r="G39" s="52">
        <f t="shared" si="22"/>
        <v>93900000</v>
      </c>
      <c r="H39" s="52">
        <f t="shared" si="22"/>
        <v>95000000</v>
      </c>
      <c r="I39" s="52">
        <f t="shared" si="22"/>
        <v>97000000</v>
      </c>
      <c r="J39" s="52">
        <f t="shared" si="22"/>
        <v>105815000</v>
      </c>
      <c r="K39" s="52">
        <f t="shared" si="22"/>
        <v>109840000</v>
      </c>
      <c r="L39" s="52">
        <f t="shared" si="22"/>
        <v>113970000</v>
      </c>
      <c r="M39" s="52">
        <f t="shared" si="22"/>
        <v>118320000</v>
      </c>
      <c r="N39" s="52">
        <f t="shared" si="22"/>
        <v>0</v>
      </c>
      <c r="O39" s="52">
        <f t="shared" si="22"/>
        <v>0</v>
      </c>
      <c r="T39" s="200" t="str">
        <f>IF($R$3=リスト!$B$3,IFERROR(IF(AND(ISNUMBER(F39),F39=INT(F39),F39&gt;=0,LEN(F39)&lt;=12,ISNUMBER(G39),G39=INT(G39),G39&gt;=0,LEN(G39)&lt;=12,ISNUMBER(H39),H39=INT(H39),H39&gt;=0,LEN(H39)&lt;=12),"OK","NG"),"NG"),IF($R$3=リスト!$B$4,IFERROR(IF(AND(ISNUMBER(G39),G39=INT(G39),G39&gt;=0,LEN(G39)&lt;=12,ISNUMBER(H39),H39=INT(H39),H39&gt;=0,LEN(H39)&lt;=12),"OK","NG"),"NG"),IF($R$3=リスト!$B$5,IFERROR(IF(AND(ISNUMBER(H39),H39=INT(H39),H39&gt;=0,LEN(H39)&lt;=12),"OK","NG"),"NG"),"-")))</f>
        <v>OK</v>
      </c>
      <c r="U39" s="200" t="str">
        <f>IFERROR(IF(AND(ISNUMBER(I39),I39=INT(I39),I39&gt;=0,LEN(I39)&lt;=12),"OK","NG"),"NG")</f>
        <v>OK</v>
      </c>
      <c r="V39" s="200" t="str">
        <f>IFERROR(IF(AND(ISNUMBER(J39),J39=INT(J39),J39&gt;=0,LEN(J39)&lt;=12),"OK","NG"),"NG")</f>
        <v>OK</v>
      </c>
      <c r="W39" s="200" t="str">
        <f>IFERROR(IF($R$5=リスト!$J$3,IF(AND(ISNUMBER(K39),K39=INT(K39),K39&gt;=0,LEN(K39)&lt;=12,ISNUMBER(L39),L39=INT(L39),L39&gt;=0,LEN(L39)&lt;=12,ISNUMBER(M39),M39=INT(M39),M39&gt;=0,LEN(M39)&lt;=12),"OK","NG"),IF($R$5=リスト!$J$4,IF(AND(ISNUMBER(K39),K39=INT(K39),K39&gt;=0,LEN(K39)&lt;=12,ISNUMBER(L39),L39=INT(L39),L39&gt;=0,LEN(L39)&lt;=12,ISNUMBER(M39),M39=INT(M39),M39&gt;=0,LEN(M39)&lt;=12,ISNUMBER(N39),N39=INT(N39),N39&gt;=0,LEN(N39)&lt;=12),"OK","NG"),IF($R$5=リスト!$J$5,IF(AND(ISNUMBER(K39),K39=INT(K39),K39&gt;=0,LEN(K39)&lt;=12,ISNUMBER(L39),L39=INT(L39),L39&gt;=0,LEN(L39)&lt;=12,ISNUMBER(M39),M39=INT(M39),M39&gt;=0,LEN(M39)&lt;=12,ISNUMBER(N39),N39=INT(N39),N39&gt;=0,LEN(N39)&lt;=12,ISNUMBER(O39),O39=INT(O39),O39&gt;=0,LEN(O39)&lt;=12),"OK","NG"),"NG"))),"NG")</f>
        <v>OK</v>
      </c>
      <c r="X39" s="200" t="s">
        <v>34</v>
      </c>
      <c r="Y39" s="200" t="s">
        <v>34</v>
      </c>
      <c r="Z39" s="200" t="s">
        <v>34</v>
      </c>
      <c r="AA39" s="200" t="s">
        <v>34</v>
      </c>
      <c r="AB39" s="200" t="s">
        <v>34</v>
      </c>
    </row>
    <row r="40" spans="3:28" ht="46.5" customHeight="1" x14ac:dyDescent="0.35">
      <c r="C40" s="85" t="s">
        <v>661</v>
      </c>
      <c r="D40" s="82"/>
      <c r="E40" s="82"/>
      <c r="F40" s="52">
        <f t="shared" si="22"/>
        <v>14000000</v>
      </c>
      <c r="G40" s="52">
        <f t="shared" si="22"/>
        <v>14500000</v>
      </c>
      <c r="H40" s="52">
        <f>H10+H19</f>
        <v>15000000</v>
      </c>
      <c r="I40" s="52">
        <f t="shared" si="22"/>
        <v>15500000</v>
      </c>
      <c r="J40" s="52">
        <f t="shared" si="22"/>
        <v>16700000</v>
      </c>
      <c r="K40" s="52">
        <f t="shared" si="22"/>
        <v>17650000</v>
      </c>
      <c r="L40" s="52">
        <f t="shared" si="22"/>
        <v>17900000</v>
      </c>
      <c r="M40" s="52">
        <f t="shared" si="22"/>
        <v>18050000</v>
      </c>
      <c r="N40" s="52">
        <f t="shared" si="22"/>
        <v>0</v>
      </c>
      <c r="O40" s="52">
        <f t="shared" si="22"/>
        <v>0</v>
      </c>
      <c r="T40" s="200" t="str">
        <f>IF($R$3=リスト!$B$3,IFERROR(IF(AND(ISNUMBER(F40),F40=INT(F40),F40&gt;=0,LEN(F40)&lt;=12,ISNUMBER(G40),G40=INT(G40),G40&gt;=0,LEN(G40)&lt;=12,ISNUMBER(H40),H40=INT(H40),H40&gt;=0,LEN(H40)&lt;=12),"OK","NG"),"NG"),IF($R$3=リスト!$B$4,IFERROR(IF(AND(ISNUMBER(G40),G40=INT(G40),G40&gt;=0,LEN(G40)&lt;=12,ISNUMBER(H40),H40=INT(H40),H40&gt;=0,LEN(H40)&lt;=12),"OK","NG"),"NG"),IF($R$3=リスト!$B$5,IFERROR(IF(AND(ISNUMBER(H40),H40=INT(H40),H40&gt;=0,LEN(H40)&lt;=12),"OK","NG"),"NG"),"-")))</f>
        <v>OK</v>
      </c>
      <c r="U40" s="200" t="str">
        <f t="shared" ref="U40:U41" si="23">IFERROR(IF(AND(ISNUMBER(I40),I40=INT(I40),I40&gt;=0,LEN(I40)&lt;=12),"OK","NG"),"NG")</f>
        <v>OK</v>
      </c>
      <c r="V40" s="200" t="str">
        <f>IFERROR(IF(AND(ISNUMBER(J40),J40=INT(J40),J40&gt;=0,LEN(J40)&lt;=12),"OK","NG"),"NG")</f>
        <v>OK</v>
      </c>
      <c r="W40" s="200" t="str">
        <f>IFERROR(IF($R$5=リスト!$J$3,IF(AND(ISNUMBER(K40),K40=INT(K40),K40&gt;=0,LEN(K40)&lt;=12,ISNUMBER(L40),L40=INT(L40),L40&gt;=0,LEN(L40)&lt;=12,ISNUMBER(M40),M40=INT(M40),M40&gt;=0,LEN(M40)&lt;=12),"OK","NG"),IF($R$5=リスト!$J$4,IF(AND(ISNUMBER(K40),K40=INT(K40),K40&gt;=0,LEN(K40)&lt;=12,ISNUMBER(L40),L40=INT(L40),L40&gt;=0,LEN(L40)&lt;=12,ISNUMBER(M40),M40=INT(M40),M40&gt;=0,LEN(M40)&lt;=12,ISNUMBER(N40),N40=INT(N40),N40&gt;=0,LEN(N40)&lt;=12),"OK","NG"),IF($R$5=リスト!$J$5,IF(AND(ISNUMBER(K40),K40=INT(K40),K40&gt;=0,LEN(K40)&lt;=12,ISNUMBER(L40),L40=INT(L40),L40&gt;=0,LEN(L40)&lt;=12,ISNUMBER(M40),M40=INT(M40),M40&gt;=0,LEN(M40)&lt;=12,ISNUMBER(N40),N40=INT(N40),N40&gt;=0,LEN(N40)&lt;=12,ISNUMBER(O40),O40=INT(O40),O40&gt;=0,LEN(O40)&lt;=12),"OK","NG"),"NG"))),"NG")</f>
        <v>OK</v>
      </c>
      <c r="X40" s="200" t="s">
        <v>34</v>
      </c>
      <c r="Y40" s="200" t="s">
        <v>34</v>
      </c>
      <c r="Z40" s="200" t="s">
        <v>34</v>
      </c>
      <c r="AA40" s="200" t="s">
        <v>34</v>
      </c>
      <c r="AB40" s="200" t="s">
        <v>34</v>
      </c>
    </row>
    <row r="41" spans="3:28" ht="46.5" customHeight="1" x14ac:dyDescent="0.35">
      <c r="C41" s="86"/>
      <c r="D41" s="84" t="s">
        <v>235</v>
      </c>
      <c r="E41" s="84"/>
      <c r="F41" s="52">
        <f t="shared" ref="F41:O41" si="24">F12+F23</f>
        <v>14000000</v>
      </c>
      <c r="G41" s="52">
        <f t="shared" si="24"/>
        <v>14500000</v>
      </c>
      <c r="H41" s="52">
        <f t="shared" si="24"/>
        <v>15000000</v>
      </c>
      <c r="I41" s="52">
        <f t="shared" si="24"/>
        <v>15500000</v>
      </c>
      <c r="J41" s="52">
        <f t="shared" si="24"/>
        <v>16000000</v>
      </c>
      <c r="K41" s="52">
        <f t="shared" si="24"/>
        <v>16300000</v>
      </c>
      <c r="L41" s="52">
        <f t="shared" si="24"/>
        <v>16550000</v>
      </c>
      <c r="M41" s="52">
        <f t="shared" si="24"/>
        <v>16700000</v>
      </c>
      <c r="N41" s="52">
        <f t="shared" si="24"/>
        <v>0</v>
      </c>
      <c r="O41" s="52">
        <f t="shared" si="24"/>
        <v>0</v>
      </c>
      <c r="T41" s="200" t="str">
        <f>IF($R$3=リスト!$B$3,IFERROR(IF(AND(ISNUMBER(F41),F41=INT(F41),F41&gt;=0,LEN(F41)&lt;=12,ISNUMBER(G41),G41=INT(G41),G41&gt;=0,LEN(G41)&lt;=12,ISNUMBER(H41),H41=INT(H41),H41&gt;=0,LEN(H41)&lt;=12),"OK","NG"),"NG"),IF($R$3=リスト!$B$4,IFERROR(IF(AND(ISNUMBER(G41),G41=INT(G41),G41&gt;=0,LEN(G41)&lt;=12,ISNUMBER(H41),H41=INT(H41),H41&gt;=0,LEN(H41)&lt;=12),"OK","NG"),"NG"),IF($R$3=リスト!$B$5,IFERROR(IF(AND(ISNUMBER(H41),H41=INT(H41),H41&gt;=0,LEN(H41)&lt;=12),"OK","NG"),"NG"),"-")))</f>
        <v>OK</v>
      </c>
      <c r="U41" s="200" t="str">
        <f t="shared" si="23"/>
        <v>OK</v>
      </c>
      <c r="V41" s="200" t="str">
        <f>IFERROR(IF(AND(ISNUMBER(J41),J41=INT(J41),J41&gt;=0,LEN(J41)&lt;=12),"OK","NG"),"NG")</f>
        <v>OK</v>
      </c>
      <c r="W41" s="200" t="str">
        <f>IFERROR(IF($R$5=リスト!$J$3,IF(AND(ISNUMBER(K41),K41=INT(K41),K41&gt;=0,LEN(K41)&lt;=12,ISNUMBER(L41),L41=INT(L41),L41&gt;=0,LEN(L41)&lt;=12,ISNUMBER(M41),M41=INT(M41),M41&gt;=0,LEN(M41)&lt;=12),"OK","NG"),IF($R$5=リスト!$J$4,IF(AND(ISNUMBER(K41),K41=INT(K41),K41&gt;=0,LEN(K41)&lt;=12,ISNUMBER(L41),L41=INT(L41),L41&gt;=0,LEN(L41)&lt;=12,ISNUMBER(M41),M41=INT(M41),M41&gt;=0,LEN(M41)&lt;=12,ISNUMBER(N41),N41=INT(N41),N41&gt;=0,LEN(N41)&lt;=12),"OK","NG"),IF($R$5=リスト!$J$5,IF(AND(ISNUMBER(K41),K41=INT(K41),K41&gt;=0,LEN(K41)&lt;=12,ISNUMBER(L41),L41=INT(L41),L41&gt;=0,LEN(L41)&lt;=12,ISNUMBER(M41),M41=INT(M41),M41&gt;=0,LEN(M41)&lt;=12,ISNUMBER(N41),N41=INT(N41),N41&gt;=0,LEN(N41)&lt;=12,ISNUMBER(O41),O41=INT(O41),O41&gt;=0,LEN(O41)&lt;=12),"OK","NG"),"NG"))),"NG")</f>
        <v>OK</v>
      </c>
      <c r="X41" s="200" t="s">
        <v>34</v>
      </c>
      <c r="Y41" s="200" t="s">
        <v>34</v>
      </c>
      <c r="Z41" s="200" t="s">
        <v>34</v>
      </c>
      <c r="AA41" s="200" t="s">
        <v>34</v>
      </c>
      <c r="AB41" s="200" t="s">
        <v>34</v>
      </c>
    </row>
    <row r="42" spans="3:28" ht="46.5" customHeight="1" x14ac:dyDescent="0.35">
      <c r="C42" s="86"/>
      <c r="D42" s="84" t="s">
        <v>236</v>
      </c>
      <c r="E42" s="84"/>
      <c r="F42" s="49"/>
      <c r="G42" s="49"/>
      <c r="H42" s="49"/>
      <c r="I42" s="49"/>
      <c r="J42" s="52">
        <f t="shared" ref="J42:O42" si="25">J14+J25</f>
        <v>700000</v>
      </c>
      <c r="K42" s="52">
        <f t="shared" si="25"/>
        <v>1350000</v>
      </c>
      <c r="L42" s="52">
        <f t="shared" si="25"/>
        <v>1350000</v>
      </c>
      <c r="M42" s="52">
        <f t="shared" si="25"/>
        <v>1350000</v>
      </c>
      <c r="N42" s="52">
        <f t="shared" si="25"/>
        <v>0</v>
      </c>
      <c r="O42" s="52">
        <f t="shared" si="25"/>
        <v>0</v>
      </c>
      <c r="T42" s="200" t="s">
        <v>34</v>
      </c>
      <c r="U42" s="200" t="s">
        <v>34</v>
      </c>
      <c r="V42" s="200" t="str">
        <f>IFERROR(IF(AND(ISNUMBER(J42),J42=INT(J42),J42&gt;=0,LEN(J42)&lt;=12),"OK","NG"),"NG")</f>
        <v>OK</v>
      </c>
      <c r="W42" s="200" t="str">
        <f>IFERROR(IF($R$5=リスト!$J$3,IF(AND(ISNUMBER(K42),K42=INT(K42),K42&gt;=0,LEN(K42)&lt;=12,ISNUMBER(L42),L42=INT(L42),L42&gt;=0,LEN(L42)&lt;=12,ISNUMBER(M42),M42=INT(M42),M42&gt;=0,LEN(M42)&lt;=12),"OK","NG"),IF($R$5=リスト!$J$4,IF(AND(ISNUMBER(K42),K42=INT(K42),K42&gt;=0,LEN(K42)&lt;=12,ISNUMBER(L42),L42=INT(L42),L42&gt;=0,LEN(L42)&lt;=12,ISNUMBER(M42),M42=INT(M42),M42&gt;=0,LEN(M42)&lt;=12,ISNUMBER(N42),N42=INT(N42),N42&gt;=0,LEN(N42)&lt;=12),"OK","NG"),IF($R$5=リスト!$J$5,IF(AND(ISNUMBER(K42),K42=INT(K42),K42&gt;=0,LEN(K42)&lt;=12,ISNUMBER(L42),L42=INT(L42),L42&gt;=0,LEN(L42)&lt;=12,ISNUMBER(M42),M42=INT(M42),M42&gt;=0,LEN(M42)&lt;=12,ISNUMBER(N42),N42=INT(N42),N42&gt;=0,LEN(N42)&lt;=12,ISNUMBER(O42),O42=INT(O42),O42&gt;=0,LEN(O42)&lt;=12),"OK","NG"),"NG"))),"NG")</f>
        <v>OK</v>
      </c>
      <c r="X42" s="200" t="s">
        <v>34</v>
      </c>
      <c r="Y42" s="200" t="s">
        <v>34</v>
      </c>
      <c r="Z42" s="200" t="s">
        <v>34</v>
      </c>
      <c r="AA42" s="200" t="s">
        <v>34</v>
      </c>
      <c r="AB42" s="200" t="s">
        <v>34</v>
      </c>
    </row>
    <row r="43" spans="3:28" ht="46.5" customHeight="1" x14ac:dyDescent="0.35">
      <c r="C43" s="83" t="s">
        <v>667</v>
      </c>
      <c r="D43" s="87"/>
      <c r="E43" s="87"/>
      <c r="F43" s="52">
        <f t="shared" ref="F43:O43" si="26">F38+F39+F40</f>
        <v>111800000</v>
      </c>
      <c r="G43" s="51">
        <f t="shared" si="26"/>
        <v>118200000</v>
      </c>
      <c r="H43" s="51">
        <f t="shared" si="26"/>
        <v>120500000</v>
      </c>
      <c r="I43" s="51">
        <f t="shared" si="26"/>
        <v>123200000</v>
      </c>
      <c r="J43" s="51">
        <f t="shared" si="26"/>
        <v>131515000</v>
      </c>
      <c r="K43" s="51">
        <f t="shared" si="26"/>
        <v>137990000</v>
      </c>
      <c r="L43" s="51">
        <f t="shared" si="26"/>
        <v>145095000</v>
      </c>
      <c r="M43" s="51">
        <f t="shared" si="26"/>
        <v>152370000</v>
      </c>
      <c r="N43" s="51">
        <f t="shared" si="26"/>
        <v>0</v>
      </c>
      <c r="O43" s="51">
        <f t="shared" si="26"/>
        <v>0</v>
      </c>
      <c r="T43" s="200" t="str">
        <f>IF($R$3=リスト!$B$3,IFERROR(IF(AND(ISNUMBER(F43),F43=INT(F43),LEN(ABS(F43))&lt;=12,ISNUMBER(G43),G43=INT(G43),LEN(ABS(G43))&lt;=12,ISNUMBER(H43),H43=INT(H43),LEN(ABS(H43))&lt;=12),"OK","NG"),"NG"),IF($R$3=リスト!$B$4,IFERROR(IF(AND(ISNUMBER(G43),G43=INT(G43),LEN(ABS(G43))&lt;=12,ISNUMBER(H43),H43=INT(H43),LEN(ABS(H43))&lt;=12),"OK","NG"),"NG"),IF($R$3=リスト!$B$5,IFERROR(IF(AND(ISNUMBER(H43),H43=INT(H43),LEN(ABS(H43))&lt;=12),"OK","NG"),"NG"),"-")))</f>
        <v>OK</v>
      </c>
      <c r="U43" s="200" t="str">
        <f t="shared" ref="U43:V43" si="27">IFERROR(IF(AND(ISNUMBER(I43),I43=INT(I43),LEN(ABS(I43))&lt;=12),"OK","NG"),"NG")</f>
        <v>OK</v>
      </c>
      <c r="V43" s="200" t="str">
        <f t="shared" si="27"/>
        <v>OK</v>
      </c>
      <c r="W43" s="200" t="str">
        <f>IFERROR(IF($R$5=リスト!$J$3,IF(AND(ISNUMBER(K43),K43=INT(K43),LEN(ABS(K43))&lt;=12,ISNUMBER(L43),L43=INT(L43),LEN(ABS(L43))&lt;=12,ISNUMBER(M43),M43=INT(M43),LEN(ABS(M43))&lt;=12),"OK","NG"),IF($R$5=リスト!$J$4,IF(AND(ISNUMBER(K43),K43=INT(K43),LEN(ABS(K43))&lt;=12,ISNUMBER(L43),L43=INT(L43),LEN(ABS(L43))&lt;=12,ISNUMBER(M43),M43=INT(M43),LEN(ABS(M43))&lt;=12,ISNUMBER(N43),N43=INT(N43),LEN(ABS(N43))&lt;=12),"OK","NG"),IF($R$5=リスト!$J$5,IF(AND(ISNUMBER(K43),K43=INT(K43),LEN(ABS(K43))&lt;=12,ISNUMBER(L43),L43=INT(L43),LEN(ABS(L43))&lt;=12,ISNUMBER(M43),M43=INT(M43),LEN(ABS(M43))&lt;=12,ISNUMBER(N43),N43=INT(N43),LEN(ABS(N43))&lt;=12,ISNUMBER(O43),O43=INT(O43),LEN(ABS(O43))&lt;=12),"OK","NG"),"NG"))),"NG")</f>
        <v>OK</v>
      </c>
      <c r="X43" s="200" t="s">
        <v>34</v>
      </c>
      <c r="Y43" s="200" t="s">
        <v>34</v>
      </c>
      <c r="Z43" s="200" t="s">
        <v>34</v>
      </c>
      <c r="AA43" s="200" t="s">
        <v>34</v>
      </c>
      <c r="AB43" s="200" t="s">
        <v>34</v>
      </c>
    </row>
    <row r="44" spans="3:28" ht="46.5" customHeight="1" x14ac:dyDescent="0.35">
      <c r="C44" s="88" t="s">
        <v>1693</v>
      </c>
      <c r="D44" s="89"/>
      <c r="E44" s="89"/>
      <c r="F44" s="90"/>
      <c r="G44" s="90"/>
      <c r="H44" s="90"/>
      <c r="I44" s="90"/>
      <c r="J44" s="90"/>
      <c r="K44" s="175">
        <f>IF(K43=0,0,IFERROR(ROUNDDOWN(((K43/$J$43)^(1/LEFT(K$2,1))-1)*100,1),0))</f>
        <v>4.9</v>
      </c>
      <c r="L44" s="175">
        <f>IF(L43=0,0,IFERROR(ROUNDDOWN(((L43/$J$43)^(1/LEFT(L$2,1))-1)*100,1),0))</f>
        <v>5</v>
      </c>
      <c r="M44" s="175">
        <f>IF(M43=0,0,IFERROR(ROUNDDOWN(((M43/$J$43)^(1/LEFT(M$2,1))-1)*100,1),0))</f>
        <v>5</v>
      </c>
      <c r="N44" s="175">
        <f>IF(N43=0,0,IFERROR(ROUNDDOWN(((N43/$J$43)^(1/LEFT(N$2,1))-1)*100,1),0))</f>
        <v>0</v>
      </c>
      <c r="O44" s="175">
        <f>IF(O43=0,0,IFERROR(ROUNDDOWN(((O43/$J$43)^(1/LEFT(O$2,1))-1)*100,1),0))</f>
        <v>0</v>
      </c>
      <c r="T44" s="200" t="s">
        <v>34</v>
      </c>
      <c r="U44" s="200" t="s">
        <v>34</v>
      </c>
      <c r="V44" s="200" t="s">
        <v>34</v>
      </c>
      <c r="W44" s="200" t="s">
        <v>34</v>
      </c>
      <c r="X44" s="200" t="s">
        <v>34</v>
      </c>
      <c r="Y44" s="200" t="s">
        <v>34</v>
      </c>
      <c r="Z44" s="200" t="s">
        <v>34</v>
      </c>
      <c r="AA44" s="200" t="s">
        <v>34</v>
      </c>
      <c r="AB44" s="200" t="s">
        <v>34</v>
      </c>
    </row>
    <row r="45" spans="3:28" ht="46.5" customHeight="1" x14ac:dyDescent="0.35">
      <c r="C45" s="91" t="s">
        <v>98</v>
      </c>
      <c r="D45" s="92"/>
      <c r="E45" s="92"/>
      <c r="F45" s="93"/>
      <c r="G45" s="93"/>
      <c r="H45" s="93"/>
      <c r="I45" s="93"/>
      <c r="J45" s="93"/>
      <c r="K45" s="176"/>
      <c r="L45" s="176"/>
      <c r="M45" s="176"/>
      <c r="N45" s="176"/>
      <c r="O45" s="177"/>
      <c r="T45" s="200" t="s">
        <v>34</v>
      </c>
      <c r="U45" s="200" t="s">
        <v>34</v>
      </c>
      <c r="V45" s="200" t="s">
        <v>34</v>
      </c>
      <c r="W45" s="200" t="s">
        <v>34</v>
      </c>
      <c r="X45" s="200" t="s">
        <v>34</v>
      </c>
      <c r="Y45" s="200" t="s">
        <v>34</v>
      </c>
      <c r="Z45" s="200" t="s">
        <v>34</v>
      </c>
      <c r="AA45" s="200" t="s">
        <v>34</v>
      </c>
      <c r="AB45" s="200" t="s">
        <v>34</v>
      </c>
    </row>
    <row r="46" spans="3:28" ht="46.5" customHeight="1" x14ac:dyDescent="0.35">
      <c r="C46" s="94" t="s">
        <v>1694</v>
      </c>
      <c r="D46" s="95"/>
      <c r="E46" s="95"/>
      <c r="F46" s="96">
        <v>3</v>
      </c>
      <c r="G46" s="97">
        <v>3</v>
      </c>
      <c r="H46" s="97">
        <v>3</v>
      </c>
      <c r="I46" s="97">
        <v>3</v>
      </c>
      <c r="J46" s="97">
        <v>3</v>
      </c>
      <c r="K46" s="97">
        <v>3</v>
      </c>
      <c r="L46" s="97">
        <v>3</v>
      </c>
      <c r="M46" s="97">
        <v>3</v>
      </c>
      <c r="N46" s="97"/>
      <c r="O46" s="178"/>
      <c r="T46" s="200" t="str">
        <f>IF($R$3=リスト!$B$3,IFERROR(IF(AND(ISNUMBER(F46),F46&gt;=0,LEN(INT(F46))&lt;=3,F46=ROUND(F46,0),ISNUMBER(G46),G46&gt;=0,LEN(INT(G46))&lt;=3,G46=ROUND(G46,0),ISNUMBER(H46),H46&gt;=0,LEN(INT(H46))&lt;=3,H46=ROUND(H46,0)),"OK","NG"),"NG"),IF($R$3=リスト!$B$4,IFERROR(IF(AND(ISNUMBER(G46),G46&gt;=0,LEN(INT(G46))&lt;=3,G46=ROUND(G46,0),ISNUMBER(H46),H46&gt;=0,LEN(INT(H46))&lt;=3,H46=ROUND(H46,0)),"OK","NG"),"NG"),IF($R$3=リスト!$B$5,IFERROR(IF(AND(ISNUMBER(H46),H46&gt;=0,LEN(INT(H46))&lt;=3,H46=ROUND(H46,0)),"OK","NG"),"NG"),"-")))</f>
        <v>OK</v>
      </c>
      <c r="U46" s="200" t="str">
        <f>IFERROR(IF(AND(ISNUMBER(I46),I46&gt;=0,LEN(INT(I46))&lt;=3,I46=ROUND(I46,0)),"OK","NG"),"NG")</f>
        <v>OK</v>
      </c>
      <c r="V46" s="200" t="str">
        <f>IFERROR(IF(AND(ISNUMBER(J46),J46&gt;=0,LEN(INT(J46))&lt;=3,J46=ROUND(J46,0)),"OK","NG"),"NG")</f>
        <v>OK</v>
      </c>
      <c r="W46" s="200" t="str">
        <f>IFERROR(IF($R$5=リスト!$J$3,IF(AND(ISNUMBER(K46),K46&gt;=0,LEN(INT(K46))&lt;=3,K46=ROUND(K46,0),ISNUMBER(L46),L46&gt;=0,LEN(INT(L46))&lt;=3,L46=ROUND(L46,0),ISNUMBER(M46),M46&gt;=0,LEN(INT(M46))&lt;=3,M46=ROUND(M46,0)),"OK","NG"),IF($R$5=リスト!$J$4,IF(AND(ISNUMBER(K46),K46&gt;=0,LEN(INT(K46))&lt;=3,K46=ROUND(K46,0),ISNUMBER(L46),L46&gt;=0,LEN(INT(L46))&lt;=3,L46=ROUND(L46,0),ISNUMBER(M46),M46&gt;=0,LEN(INT(M46))&lt;=3,M46=ROUND(M46,0),ISNUMBER(N46),N46&gt;=0,LEN(INT(N46))&lt;=3,N46=ROUND(N46,0)),"OK","NG"),IF($R$5=リスト!$J$5,IF(AND(ISNUMBER(K46),K46&gt;=0,LEN(INT(K46))&lt;=3,K46=ROUND(K46,0),ISNUMBER(L46),L46&gt;=0,LEN(INT(L46))&lt;=3,L46=ROUND(L46,0),ISNUMBER(M46),M46&gt;=0,LEN(INT(M46))&lt;=3,M46=ROUND(M46,0),ISNUMBER(N46),N46&gt;=0,LEN(INT(N46))&lt;=3,N46=ROUND(N46,0),ISNUMBER(O46),O46&gt;=0,LEN(INT(O46))&lt;=3,O46=ROUND(O46,0)),"OK","NG"),"NG"))),"NG")</f>
        <v>OK</v>
      </c>
      <c r="X46" s="200" t="str">
        <f>IF($R$3=リスト!$B$3,IF(OR($F46="",$G46="",$H46=""),"NG","OK"),IF($R$3=リスト!$B$4,IF(OR($G46="",$H46=""),"NG","OK"),IF($R$3=リスト!$B$5,IF($H46="","NG","OK"),"-")))</f>
        <v>OK</v>
      </c>
      <c r="Y46" s="200" t="str">
        <f t="shared" ref="Y46:Z49" si="28">IF(I46="","NG","OK")</f>
        <v>OK</v>
      </c>
      <c r="Z46" s="200" t="str">
        <f t="shared" si="28"/>
        <v>OK</v>
      </c>
      <c r="AA46" s="200" t="str">
        <f>IF($R$5=リスト!$J$3,IF(COUNTA($K46:$M46)&lt;3,"NG","OK"),IF($R$5=リスト!$J$4,IF(COUNTA($K46:$N46)&lt;4,"NG","OK"),IF($R$5=リスト!$J$5,IF(COUNTA($K46:$O46)&lt;5,"NG","OK"),"NG")))</f>
        <v>OK</v>
      </c>
      <c r="AB46" s="200" t="s">
        <v>34</v>
      </c>
    </row>
    <row r="47" spans="3:28" ht="46.5" customHeight="1" x14ac:dyDescent="0.35">
      <c r="C47" s="94" t="s">
        <v>237</v>
      </c>
      <c r="D47" s="95"/>
      <c r="E47" s="98"/>
      <c r="F47" s="99">
        <v>18000000</v>
      </c>
      <c r="G47" s="100">
        <v>18000000</v>
      </c>
      <c r="H47" s="100">
        <v>18000000</v>
      </c>
      <c r="I47" s="179">
        <v>18000000</v>
      </c>
      <c r="J47" s="100">
        <v>18500000</v>
      </c>
      <c r="K47" s="100">
        <v>19000000</v>
      </c>
      <c r="L47" s="100">
        <v>19500000</v>
      </c>
      <c r="M47" s="100">
        <v>20000000</v>
      </c>
      <c r="N47" s="100"/>
      <c r="O47" s="180"/>
      <c r="T47" s="200" t="str">
        <f>IF($R$3=リスト!$B$3,IFERROR(IF(AND(ISNUMBER(F47),F47=INT(F47),F47&gt;=0,LEN(F47)&lt;=12,ISNUMBER(G47),G47=INT(G47),G47&gt;=0,LEN(G47)&lt;=12,ISNUMBER(H47),H47=INT(H47),H47&gt;=0,LEN(H47)&lt;=12),"OK","NG"),"NG"),IF($R$3=リスト!$B$4,IFERROR(IF(AND(ISNUMBER(G47),G47=INT(G47),G47&gt;=0,LEN(G47)&lt;=12,ISNUMBER(H47),H47=INT(H47),H47&gt;=0,LEN(H47)&lt;=12),"OK","NG"),"NG"),IF($R$3=リスト!$B$5,IFERROR(IF(AND(ISNUMBER(H47),H47=INT(H47),H47&gt;=0,LEN(H47)&lt;=12),"OK","NG"),"NG"),"-")))</f>
        <v>OK</v>
      </c>
      <c r="U47" s="200" t="str">
        <f>IFERROR(IF(AND(ISNUMBER(I47),I47=INT(I47),I47&gt;=0,LEN(I47)&lt;=12),"OK","NG"),"NG")</f>
        <v>OK</v>
      </c>
      <c r="V47" s="200" t="str">
        <f>IFERROR(IF(AND(ISNUMBER(J47),J47=INT(J47),J47&gt;=0,LEN(J47)&lt;=12),"OK","NG"),"NG")</f>
        <v>OK</v>
      </c>
      <c r="W47" s="200" t="str">
        <f>IFERROR(IF($R$5=リスト!$J$3,IF(AND(ISNUMBER(K47),K47=INT(K47),K47&gt;=0,LEN(K47)&lt;=12,ISNUMBER(L47),L47=INT(L47),L47&gt;=0,LEN(L47)&lt;=12,ISNUMBER(M47),M47=INT(M47),M47&gt;=0,LEN(M47)&lt;=12),"OK","NG"),IF($R$5=リスト!$J$4,IF(AND(ISNUMBER(K47),K47=INT(K47),K47&gt;=0,LEN(K47)&lt;=12,ISNUMBER(L47),L47=INT(L47),L47&gt;=0,LEN(L47)&lt;=12,ISNUMBER(M47),M47=INT(M47),M47&gt;=0,LEN(M47)&lt;=12,ISNUMBER(N47),N47=INT(N47),N47&gt;=0,LEN(N47)&lt;=12),"OK","NG"),IF($R$5=リスト!$J$5,IF(AND(ISNUMBER(K47),K47=INT(K47),K47&gt;=0,LEN(K47)&lt;=12,ISNUMBER(L47),L47=INT(L47),L47&gt;=0,LEN(L47)&lt;=12,ISNUMBER(M47),M47=INT(M47),M47&gt;=0,LEN(M47)&lt;=12,ISNUMBER(N47),N47=INT(N47),N47&gt;=0,LEN(N47)&lt;=12,ISNUMBER(O47),O47=INT(O47),O47&gt;=0,LEN(O47)&lt;=12),"OK","NG"),"NG"))),"NG")</f>
        <v>OK</v>
      </c>
      <c r="X47" s="200" t="str">
        <f>IF($R$3=リスト!$B$3,IF(OR($F47="",$G47="",$H47=""),"NG","OK"),IF($R$3=リスト!$B$4,IF(OR($G47="",$H47=""),"NG","OK"),IF($R$3=リスト!$B$5,IF($H47="","NG","OK"),"-")))</f>
        <v>OK</v>
      </c>
      <c r="Y47" s="200" t="str">
        <f t="shared" si="28"/>
        <v>OK</v>
      </c>
      <c r="Z47" s="200" t="str">
        <f t="shared" si="28"/>
        <v>OK</v>
      </c>
      <c r="AA47" s="200" t="str">
        <f>IF($R$5=リスト!$J$3,IF(COUNTA($K47:$M47)&lt;3,"NG","OK"),IF($R$5=リスト!$J$4,IF(COUNTA($K47:$N47)&lt;4,"NG","OK"),IF($R$5=リスト!$J$5,IF(COUNTA($K47:$O47)&lt;5,"NG","OK"),"NG")))</f>
        <v>OK</v>
      </c>
      <c r="AB47" s="200" t="s">
        <v>34</v>
      </c>
    </row>
    <row r="48" spans="3:28" ht="46.5" customHeight="1" x14ac:dyDescent="0.35">
      <c r="C48" s="94" t="s">
        <v>238</v>
      </c>
      <c r="D48" s="95"/>
      <c r="E48" s="98"/>
      <c r="F48" s="101">
        <v>0</v>
      </c>
      <c r="G48" s="102">
        <v>0</v>
      </c>
      <c r="H48" s="102">
        <v>0</v>
      </c>
      <c r="I48" s="181">
        <v>0</v>
      </c>
      <c r="J48" s="102">
        <v>0</v>
      </c>
      <c r="K48" s="102">
        <v>0</v>
      </c>
      <c r="L48" s="102">
        <v>0</v>
      </c>
      <c r="M48" s="102">
        <v>0</v>
      </c>
      <c r="N48" s="102"/>
      <c r="O48" s="182"/>
      <c r="T48" s="200" t="str">
        <f>IF($R$3=リスト!$B$3,IFERROR(IF(AND(ISNUMBER(F48),F48=INT(F48),F48&gt;=0,LEN(F48)&lt;=12,ISNUMBER(G48),G48=INT(G48),G48&gt;=0,LEN(G48)&lt;=12,ISNUMBER(H48),H48=INT(H48),H48&gt;=0,LEN(H48)&lt;=12),"OK","NG"),"NG"),IF($R$3=リスト!$B$4,IFERROR(IF(AND(ISNUMBER(G48),G48=INT(G48),G48&gt;=0,LEN(G48)&lt;=12,ISNUMBER(H48),H48=INT(H48),H48&gt;=0,LEN(H48)&lt;=12),"OK","NG"),"NG"),IF($R$3=リスト!$B$5,IFERROR(IF(AND(ISNUMBER(H48),H48=INT(H48),H48&gt;=0,LEN(H48)&lt;=12),"OK","NG"),"NG"),"-")))</f>
        <v>OK</v>
      </c>
      <c r="U48" s="200" t="str">
        <f>IFERROR(IF(AND(ISNUMBER(I48),I48=INT(I48),I48&gt;=0,LEN(I48)&lt;=12),"OK","NG"),"NG")</f>
        <v>OK</v>
      </c>
      <c r="V48" s="200" t="str">
        <f>IFERROR(IF(AND(ISNUMBER(J48),J48=INT(J48),J48&gt;=0,LEN(J48)&lt;=12),"OK","NG"),"NG")</f>
        <v>OK</v>
      </c>
      <c r="W48" s="200" t="str">
        <f>IFERROR(IF($R$5=リスト!$J$3,IF(AND(ISNUMBER(K48),K48=INT(K48),K48&gt;=0,LEN(K48)&lt;=12,ISNUMBER(L48),L48=INT(L48),L48&gt;=0,LEN(L48)&lt;=12,ISNUMBER(M48),M48=INT(M48),M48&gt;=0,LEN(M48)&lt;=12),"OK","NG"),IF($R$5=リスト!$J$4,IF(AND(ISNUMBER(K48),K48=INT(K48),K48&gt;=0,LEN(K48)&lt;=12,ISNUMBER(L48),L48=INT(L48),L48&gt;=0,LEN(L48)&lt;=12,ISNUMBER(M48),M48=INT(M48),M48&gt;=0,LEN(M48)&lt;=12,ISNUMBER(N48),N48=INT(N48),N48&gt;=0,LEN(N48)&lt;=12),"OK","NG"),IF($R$5=リスト!$J$5,IF(AND(ISNUMBER(K48),K48=INT(K48),K48&gt;=0,LEN(K48)&lt;=12,ISNUMBER(L48),L48=INT(L48),L48&gt;=0,LEN(L48)&lt;=12,ISNUMBER(M48),M48=INT(M48),M48&gt;=0,LEN(M48)&lt;=12,ISNUMBER(N48),N48=INT(N48),N48&gt;=0,LEN(N48)&lt;=12,ISNUMBER(O48),O48=INT(O48),O48&gt;=0,LEN(O48)&lt;=12),"OK","NG"),"NG"))),"NG")</f>
        <v>OK</v>
      </c>
      <c r="X48" s="200" t="str">
        <f>IF($R$3=リスト!$B$3,IF(OR($F48="",$G48="",$H48=""),"NG","OK"),IF($R$3=リスト!$B$4,IF(OR($G48="",$H48=""),"NG","OK"),IF($R$3=リスト!$B$5,IF($H48="","NG","OK"),"-")))</f>
        <v>OK</v>
      </c>
      <c r="Y48" s="200" t="str">
        <f t="shared" si="28"/>
        <v>OK</v>
      </c>
      <c r="Z48" s="200" t="str">
        <f t="shared" si="28"/>
        <v>OK</v>
      </c>
      <c r="AA48" s="200" t="str">
        <f>IF($R$5=リスト!$J$3,IF(COUNTA($K48:$M48)&lt;3,"NG","OK"),IF($R$5=リスト!$J$4,IF(COUNTA($K48:$N48)&lt;4,"NG","OK"),IF($R$5=リスト!$J$5,IF(COUNTA($K48:$O48)&lt;5,"NG","OK"),"NG")))</f>
        <v>OK</v>
      </c>
      <c r="AB48" s="200" t="s">
        <v>34</v>
      </c>
    </row>
    <row r="49" spans="3:28" ht="46.5" customHeight="1" x14ac:dyDescent="0.35">
      <c r="C49" s="94" t="s">
        <v>1695</v>
      </c>
      <c r="D49" s="95"/>
      <c r="E49" s="95"/>
      <c r="F49" s="103">
        <v>17</v>
      </c>
      <c r="G49" s="104">
        <v>18</v>
      </c>
      <c r="H49" s="105">
        <v>18</v>
      </c>
      <c r="I49" s="183">
        <v>18</v>
      </c>
      <c r="J49" s="184">
        <v>19</v>
      </c>
      <c r="K49" s="185">
        <v>19</v>
      </c>
      <c r="L49" s="185">
        <v>19</v>
      </c>
      <c r="M49" s="185">
        <v>19</v>
      </c>
      <c r="N49" s="185"/>
      <c r="O49" s="186"/>
      <c r="T49" s="200" t="str">
        <f>IF($R$3=リスト!$B$3,IFERROR(IF(AND(ISNUMBER(F49),F49&gt;0,LEN(INT(F49))&lt;=3,F49=ROUND(F49,2),ISNUMBER(G49),G49&gt;0,LEN(INT(G49))&lt;=3,G49=ROUND(G49,2),ISNUMBER(H49),H49&gt;0,LEN(INT(H49))&lt;=3,H49=ROUND(H49,2)),"OK","NG"),"NG"),IF($R$3=リスト!$B$4,IFERROR(IF(AND(ISNUMBER(G49),G49&gt;0,LEN(INT(G49))&lt;=3,G49=ROUND(G49,2),ISNUMBER(H49),H49&gt;0,LEN(INT(H49))&lt;=3,H49=ROUND(H49,2)),"OK","NG"),"NG"),IF($R$3=リスト!$B$5,IFERROR(IF(AND(ISNUMBER(H49),H49&gt;0,LEN(INT(H49))&lt;=3,H49=ROUND(H49,2)),"OK","NG"),"NG"),"-")))</f>
        <v>OK</v>
      </c>
      <c r="U49" s="200" t="str">
        <f>IFERROR(IF(AND(ISNUMBER(I49),I49&gt;0,LEN(INT(I49))&lt;=3,I49=ROUND(I49,2)),"OK","NG"),"NG")</f>
        <v>OK</v>
      </c>
      <c r="V49" s="200" t="str">
        <f>IFERROR(IF(AND(ISNUMBER(J49),J49&gt;0,LEN(INT(J49))&lt;=3,J49=ROUND(J49,2)),"OK","NG"),"NG")</f>
        <v>OK</v>
      </c>
      <c r="W49" s="200" t="str">
        <f>IFERROR(IF($R$5=リスト!$J$3,IF(AND(ISNUMBER(K49),K49&gt;0,LEN(INT(K49))&lt;=3,K49=ROUND(K49,2),ISNUMBER(L49),L49&gt;0,LEN(INT(L49))&lt;=3,L49=ROUND(L49,2),ISNUMBER(M49),M49&gt;0,LEN(INT(M49))&lt;=3,M49=ROUND(M49,2)),"OK","NG"),IF($R$5=リスト!$J$4,IF(AND(ISNUMBER(K49),K49&gt;0,LEN(INT(K49))&lt;=3,K49=ROUND(K49,2),ISNUMBER(L49),L49&gt;0,LEN(INT(L49))&lt;=3,L49=ROUND(L49,2),ISNUMBER(M49),M49&gt;0,LEN(INT(M49))&lt;=3,M49=ROUND(M49,2),ISNUMBER(N49),N49&gt;0,LEN(INT(N49))&lt;=3,N49=ROUND(N49,2)),"OK","NG"),IF($R$5=リスト!$J$5,IF(AND(ISNUMBER(K49),K49&gt;0,LEN(INT(K49))&lt;=3,K49=ROUND(K49,2),ISNUMBER(L49),L49&gt;0,LEN(INT(L49))&lt;=3,L49=ROUND(L49,2),ISNUMBER(M49),M49&gt;0,LEN(INT(M49))&lt;=3,M49=ROUND(M49,2),ISNUMBER(N49),N49&gt;0,LEN(INT(N49))&lt;=3,N49=ROUND(N49,2),ISNUMBER(O49),O49&gt;0,LEN(INT(O49))&lt;=3,O49=ROUND(O49,2)),"OK","NG"),"NG"))),"NG")</f>
        <v>OK</v>
      </c>
      <c r="X49" s="200" t="str">
        <f>IF($R$3=リスト!$B$3,IF(OR($F49="",$G49="",$H49=""),"NG","OK"),IF($R$3=リスト!$B$4,IF(OR($G49="",$H49=""),"NG","OK"),IF($R$3=リスト!$B$5,IF($H49="","NG","OK"),"-")))</f>
        <v>OK</v>
      </c>
      <c r="Y49" s="200" t="str">
        <f t="shared" si="28"/>
        <v>OK</v>
      </c>
      <c r="Z49" s="200" t="str">
        <f t="shared" si="28"/>
        <v>OK</v>
      </c>
      <c r="AA49" s="200" t="str">
        <f>IF($R$5=リスト!$J$3,IF(COUNTA($K49:$M49)&lt;3,"NG","OK"),IF($R$5=リスト!$J$4,IF(COUNTA($K49:$N49)&lt;4,"NG","OK"),IF($R$5=リスト!$J$5,IF(COUNTA($K49:$O49)&lt;5,"NG","OK"),"NG")))</f>
        <v>OK</v>
      </c>
      <c r="AB49" s="200" t="s">
        <v>34</v>
      </c>
    </row>
    <row r="50" spans="3:28" ht="46.5" customHeight="1" x14ac:dyDescent="0.35">
      <c r="C50" s="94"/>
      <c r="D50" s="106" t="s">
        <v>1696</v>
      </c>
      <c r="E50" s="95"/>
      <c r="F50" s="107">
        <v>13</v>
      </c>
      <c r="G50" s="108">
        <v>14</v>
      </c>
      <c r="H50" s="108">
        <v>14</v>
      </c>
      <c r="I50" s="187">
        <v>15</v>
      </c>
      <c r="J50" s="188"/>
      <c r="K50" s="189"/>
      <c r="L50" s="189"/>
      <c r="M50" s="189"/>
      <c r="N50" s="189"/>
      <c r="O50" s="189"/>
      <c r="T50" s="200" t="str">
        <f>IF($R$3=リスト!$B$3,IFERROR(IF(AND(ISNUMBER(F50),F50&gt;=0,LEN(INT(F50))&lt;=3,F50=ROUND(F50,0),ISNUMBER(G50),G50&gt;=0,LEN(INT(G50))&lt;=3,G50=ROUND(G50,0),ISNUMBER(H50),H50&gt;=0,LEN(INT(H50))&lt;=3,H50=ROUND(H50,0)),"OK","NG"),"NG"),IF($R$3=リスト!$B$4,IFERROR(IF(AND(ISNUMBER(G50),G50&gt;=0,LEN(INT(G50))&lt;=3,G50=ROUND(G50,0),ISNUMBER(H50),H50&gt;=0,LEN(INT(H50))&lt;=3,H50=ROUND(H50,0)),"OK","NG"),"NG"),IF($R$3=リスト!$B$5,IFERROR(IF(AND(ISNUMBER(H50),H50&gt;=0,LEN(INT(H50))&lt;=3,H50=ROUND(H50,0)),"OK","NG"),"NG"),"-")))</f>
        <v>OK</v>
      </c>
      <c r="U50" s="200" t="str">
        <f>IFERROR(IF(AND(ISNUMBER(I50),I50&gt;=0,LEN(INT(I50))&lt;=3,I50=ROUND(I50,0)),"OK","NG"),"NG")</f>
        <v>OK</v>
      </c>
      <c r="V50" s="200" t="s">
        <v>34</v>
      </c>
      <c r="W50" s="200" t="s">
        <v>34</v>
      </c>
      <c r="X50" s="200" t="str">
        <f>IF($R$3=リスト!$B$3,IF(OR($F50="",$G50="",$H50=""),"NG","OK"),IF($R$3=リスト!$B$4,IF(OR($G50="",$H50=""),"NG","OK"),IF($R$3=リスト!$B$5,IF($H50="","NG","OK"),"-")))</f>
        <v>OK</v>
      </c>
      <c r="Y50" s="200" t="str">
        <f>IF(I50="","NG","OK")</f>
        <v>OK</v>
      </c>
      <c r="Z50" s="200" t="s">
        <v>34</v>
      </c>
      <c r="AA50" s="200" t="s">
        <v>34</v>
      </c>
      <c r="AB50" s="200" t="s">
        <v>34</v>
      </c>
    </row>
    <row r="51" spans="3:28" ht="46.5" customHeight="1" x14ac:dyDescent="0.35">
      <c r="C51" s="94" t="s">
        <v>676</v>
      </c>
      <c r="D51" s="95"/>
      <c r="E51" s="95"/>
      <c r="F51" s="109">
        <v>62900000</v>
      </c>
      <c r="G51" s="110">
        <v>67500000</v>
      </c>
      <c r="H51" s="110">
        <v>68400000</v>
      </c>
      <c r="I51" s="110">
        <v>70200000</v>
      </c>
      <c r="J51" s="152">
        <v>77615000</v>
      </c>
      <c r="K51" s="152">
        <v>80750000</v>
      </c>
      <c r="L51" s="152">
        <v>83980000</v>
      </c>
      <c r="M51" s="152">
        <v>87400000</v>
      </c>
      <c r="N51" s="152"/>
      <c r="O51" s="166"/>
      <c r="T51" s="200" t="str">
        <f>IF($R$3=リスト!$B$3,IFERROR(IF(AND(ISNUMBER(F51),F51=INT(F51),F51&gt;=0,LEN(F51)&lt;=12,ISNUMBER(G51),G51=INT(G51),G51&gt;=0,LEN(G51)&lt;=12,ISNUMBER(H51),H51=INT(H51),H51&gt;=0,LEN(H51)&lt;=12),"OK","NG"),"NG"),IF($R$3=リスト!$B$4,IFERROR(IF(AND(ISNUMBER(G51),G51=INT(G51),G51&gt;=0,LEN(G51)&lt;=12,ISNUMBER(H51),H51=INT(H51),H51&gt;=0,LEN(H51)&lt;=12),"OK","NG"),"NG"),IF($R$3=リスト!$B$5,IFERROR(IF(AND(ISNUMBER(H51),H51=INT(H51),H51&gt;=0,LEN(H51)&lt;=12),"OK","NG"),"NG"),"-")))</f>
        <v>OK</v>
      </c>
      <c r="U51" s="200" t="str">
        <f t="shared" ref="U51:V51" si="29">IFERROR(IF(AND(ISNUMBER(I51),I51=INT(I51),I51&gt;=0,LEN(I51)&lt;=12),"OK","NG"),"NG")</f>
        <v>OK</v>
      </c>
      <c r="V51" s="200" t="str">
        <f t="shared" si="29"/>
        <v>OK</v>
      </c>
      <c r="W51" s="200" t="str">
        <f>IFERROR(IF($R$5=リスト!$J$3,IF(AND(ISNUMBER(K51),K51=INT(K51),K51&gt;=0,LEN(K51)&lt;=12,ISNUMBER(L51),L51=INT(L51),L51&gt;=0,LEN(L51)&lt;=12,ISNUMBER(M51),M51=INT(M51),M51&gt;=0,LEN(M51)&lt;=12),"OK","NG"),IF($R$5=リスト!$J$4,IF(AND(ISNUMBER(K51),K51=INT(K51),K51&gt;=0,LEN(K51)&lt;=12,ISNUMBER(L51),L51=INT(L51),L51&gt;=0,LEN(L51)&lt;=12,ISNUMBER(M51),M51=INT(M51),M51&gt;=0,LEN(M51)&lt;=12,ISNUMBER(N51),N51=INT(N51),N51&gt;=0,LEN(N51)&lt;=12),"OK","NG"),IF($R$5=リスト!$J$5,IF(AND(ISNUMBER(K51),K51=INT(K51),K51&gt;=0,LEN(K51)&lt;=12,ISNUMBER(L51),L51=INT(L51),L51&gt;=0,LEN(L51)&lt;=12,ISNUMBER(M51),M51=INT(M51),M51&gt;=0,LEN(M51)&lt;=12,ISNUMBER(N51),N51=INT(N51),N51&gt;=0,LEN(N51)&lt;=12,ISNUMBER(O51),O51=INT(O51),O51&gt;=0,LEN(O51)&lt;=12),"OK","NG"),"NG"))),"NG")</f>
        <v>OK</v>
      </c>
      <c r="X51" s="200" t="str">
        <f>IF($R$3=リスト!$B$3,IF(OR($F51="",$G51="",$H51=""),"NG","OK"),IF($R$3=リスト!$B$4,IF(OR($G51="",$H51=""),"NG","OK"),IF($R$3=リスト!$B$5,IF($H51="","NG","OK"),"-")))</f>
        <v>OK</v>
      </c>
      <c r="Y51" s="200" t="str">
        <f>IF(I51="","NG","OK")</f>
        <v>OK</v>
      </c>
      <c r="Z51" s="200" t="str">
        <f>IF(J51="","NG","OK")</f>
        <v>OK</v>
      </c>
      <c r="AA51" s="200" t="str">
        <f>IF($R$5=リスト!$J$3,IF(COUNTA($K51:$M51)&lt;3,"NG","OK"),IF($R$5=リスト!$J$4,IF(COUNTA($K51:$N51)&lt;4,"NG","OK"),IF($R$5=リスト!$J$5,IF(COUNTA($K51:$O51)&lt;5,"NG","OK"),"NG")))</f>
        <v>OK</v>
      </c>
      <c r="AB51" s="200" t="s">
        <v>34</v>
      </c>
    </row>
    <row r="52" spans="3:28" ht="46.5" customHeight="1" x14ac:dyDescent="0.35">
      <c r="C52" s="94"/>
      <c r="D52" s="106" t="s">
        <v>1697</v>
      </c>
      <c r="E52" s="95"/>
      <c r="F52" s="111"/>
      <c r="G52" s="111"/>
      <c r="H52" s="111"/>
      <c r="I52" s="190"/>
      <c r="J52" s="191">
        <v>1500000</v>
      </c>
      <c r="K52" s="167">
        <v>3500000</v>
      </c>
      <c r="L52" s="167">
        <v>5500000</v>
      </c>
      <c r="M52" s="167">
        <v>7500000</v>
      </c>
      <c r="N52" s="167"/>
      <c r="O52" s="168"/>
      <c r="T52" s="200" t="s">
        <v>34</v>
      </c>
      <c r="U52" s="200" t="s">
        <v>34</v>
      </c>
      <c r="V52" s="200" t="str">
        <f>IFERROR(IF(OR(J52="",AND(ISNUMBER(J52),J52=INT(J52),J52&gt;=0,LEN(J52)&lt;=12)),"OK","NG"),"NG")</f>
        <v>OK</v>
      </c>
      <c r="W52" s="200" t="str">
        <f>IFERROR(IF($R$5=リスト!$J$3,IF(AND(OR(K52="",AND(ISNUMBER(K52),K52=INT(K52),K52&gt;=0,LEN(K52)&lt;=12)),OR(L52="",AND(ISNUMBER(L52),L52=INT(L52),L52&gt;=0,LEN(L52)&lt;=12)),OR(M52="",AND(ISNUMBER(M52),M52=INT(M52),M52&gt;=0,LEN(M52)&lt;=12))),"OK","NG"),IF($R$5=リスト!$J$4,IF(AND(OR(K52="",AND(ISNUMBER(K52),K52=INT(K52),K52&gt;=0,LEN(K52)&lt;=12)),OR(L52="",AND(ISNUMBER(L52),L52=INT(L52),L52&gt;=0,LEN(L52)&lt;=12)),OR(M52="",AND(ISNUMBER(M52),M52=INT(M52),M52&gt;=0,LEN(M52)&lt;=12)),OR(N52="",AND(ISNUMBER(N52),N52=INT(N52),N52&gt;=0,LEN(N52)&lt;=12))),"OK","NG"),IF($R$5=リスト!$J$5,IF(AND(OR(K52="",AND(ISNUMBER(K52),K52=INT(K52),K52&gt;=0,LEN(K52)&lt;=12)),OR(L52="",AND(ISNUMBER(L52),L52=INT(L52),L52&gt;=0,LEN(L52)&lt;=12)),OR(M52="",AND(ISNUMBER(M52),M52=INT(M52),M52&gt;=0,LEN(M52)&lt;=12)),OR(N52="",AND(ISNUMBER(N52),N52=INT(N52),N52&gt;=0,LEN(N52)&lt;=12)),OR(O52="",AND(ISNUMBER(O52),O52=INT(O52),O52&gt;=0,LEN(O52)&lt;=12))),"OK","NG"),"NG"))),"NG")</f>
        <v>OK</v>
      </c>
      <c r="X52" s="200" t="s">
        <v>34</v>
      </c>
      <c r="Y52" s="200" t="s">
        <v>34</v>
      </c>
      <c r="Z52" s="200" t="s">
        <v>34</v>
      </c>
      <c r="AA52" s="200" t="s">
        <v>34</v>
      </c>
      <c r="AB52" s="200" t="s">
        <v>34</v>
      </c>
    </row>
    <row r="53" spans="3:28" ht="46.5" customHeight="1" x14ac:dyDescent="0.35">
      <c r="C53" s="112" t="s">
        <v>679</v>
      </c>
      <c r="D53" s="95"/>
      <c r="E53" s="95"/>
      <c r="F53" s="113">
        <f t="shared" ref="F53:O53" si="30">IFERROR(F51/F49,"")</f>
        <v>3700000</v>
      </c>
      <c r="G53" s="113">
        <f t="shared" si="30"/>
        <v>3750000</v>
      </c>
      <c r="H53" s="113">
        <f t="shared" si="30"/>
        <v>3800000</v>
      </c>
      <c r="I53" s="113">
        <f t="shared" si="30"/>
        <v>3900000</v>
      </c>
      <c r="J53" s="192">
        <f t="shared" si="30"/>
        <v>4085000</v>
      </c>
      <c r="K53" s="192">
        <f t="shared" si="30"/>
        <v>4250000</v>
      </c>
      <c r="L53" s="192">
        <f t="shared" si="30"/>
        <v>4420000</v>
      </c>
      <c r="M53" s="192">
        <f t="shared" si="30"/>
        <v>4600000</v>
      </c>
      <c r="N53" s="192" t="str">
        <f t="shared" si="30"/>
        <v/>
      </c>
      <c r="O53" s="192" t="str">
        <f t="shared" si="30"/>
        <v/>
      </c>
      <c r="T53" s="200" t="s">
        <v>34</v>
      </c>
      <c r="U53" s="200" t="s">
        <v>34</v>
      </c>
      <c r="V53" s="200" t="s">
        <v>34</v>
      </c>
      <c r="W53" s="200" t="s">
        <v>34</v>
      </c>
      <c r="X53" s="200" t="s">
        <v>34</v>
      </c>
      <c r="Y53" s="200" t="s">
        <v>34</v>
      </c>
      <c r="Z53" s="200" t="s">
        <v>34</v>
      </c>
      <c r="AA53" s="200" t="s">
        <v>34</v>
      </c>
      <c r="AB53" s="200" t="s">
        <v>34</v>
      </c>
    </row>
    <row r="54" spans="3:28" ht="46.5" customHeight="1" x14ac:dyDescent="0.35">
      <c r="C54" s="94" t="s">
        <v>1698</v>
      </c>
      <c r="D54" s="95"/>
      <c r="E54" s="95"/>
      <c r="F54" s="48"/>
      <c r="G54" s="49"/>
      <c r="H54" s="49"/>
      <c r="I54" s="49"/>
      <c r="J54" s="49"/>
      <c r="K54" s="175">
        <f>IFERROR(ROUNDDOWN(((K53/$J$53)^(1/LEFT(K$2,1))-1)*100,1),0)</f>
        <v>4</v>
      </c>
      <c r="L54" s="175">
        <f>IFERROR(ROUNDDOWN(((L53/$J$53)^(1/LEFT(L$2,1))-1)*100,1),0)</f>
        <v>4</v>
      </c>
      <c r="M54" s="175">
        <f>IFERROR(ROUNDDOWN(((M53/$J$53)^(1/LEFT(M$2,1))-1)*100,1),0)</f>
        <v>4</v>
      </c>
      <c r="N54" s="175">
        <f>IFERROR(ROUNDDOWN(((N53/$J$53)^(1/LEFT(N$2,1))-1)*100,1),0)</f>
        <v>0</v>
      </c>
      <c r="O54" s="175">
        <f>IFERROR(ROUNDDOWN(((O53/$J$53)^(1/LEFT(O$2,1))-1)*100,1),0)</f>
        <v>0</v>
      </c>
      <c r="T54" s="200" t="s">
        <v>34</v>
      </c>
      <c r="U54" s="200" t="s">
        <v>34</v>
      </c>
      <c r="V54" s="200" t="s">
        <v>34</v>
      </c>
      <c r="W54" s="200" t="s">
        <v>34</v>
      </c>
      <c r="X54" s="200" t="s">
        <v>34</v>
      </c>
      <c r="Y54" s="200" t="s">
        <v>34</v>
      </c>
      <c r="Z54" s="200" t="s">
        <v>34</v>
      </c>
      <c r="AA54" s="200" t="s">
        <v>34</v>
      </c>
      <c r="AB54" s="200" t="s">
        <v>34</v>
      </c>
    </row>
    <row r="55" spans="3:28" ht="46.5" customHeight="1" x14ac:dyDescent="0.35">
      <c r="C55" s="114" t="s">
        <v>99</v>
      </c>
      <c r="D55" s="115"/>
      <c r="E55" s="115"/>
      <c r="F55" s="116"/>
      <c r="G55" s="116"/>
      <c r="H55" s="116"/>
      <c r="I55" s="116"/>
      <c r="J55" s="116"/>
      <c r="K55" s="193"/>
      <c r="L55" s="193"/>
      <c r="M55" s="193"/>
      <c r="N55" s="193"/>
      <c r="O55" s="194"/>
      <c r="T55" s="200" t="s">
        <v>34</v>
      </c>
      <c r="U55" s="200" t="s">
        <v>34</v>
      </c>
      <c r="V55" s="200" t="s">
        <v>34</v>
      </c>
      <c r="W55" s="200" t="s">
        <v>34</v>
      </c>
      <c r="X55" s="200" t="s">
        <v>34</v>
      </c>
      <c r="Y55" s="200" t="s">
        <v>34</v>
      </c>
      <c r="Z55" s="200" t="s">
        <v>34</v>
      </c>
      <c r="AA55" s="200" t="s">
        <v>34</v>
      </c>
      <c r="AB55" s="200" t="s">
        <v>34</v>
      </c>
    </row>
    <row r="56" spans="3:28" ht="46.5" customHeight="1" x14ac:dyDescent="0.35">
      <c r="C56" s="117" t="s">
        <v>1699</v>
      </c>
      <c r="D56" s="118"/>
      <c r="E56" s="118"/>
      <c r="F56" s="59">
        <v>12000000</v>
      </c>
      <c r="G56" s="119">
        <v>12000000</v>
      </c>
      <c r="H56" s="119">
        <v>15000000</v>
      </c>
      <c r="I56" s="141">
        <v>8000000</v>
      </c>
      <c r="J56" s="34">
        <v>18500000</v>
      </c>
      <c r="K56" s="35">
        <v>10000000</v>
      </c>
      <c r="L56" s="35">
        <v>10000000</v>
      </c>
      <c r="M56" s="35">
        <v>12000000</v>
      </c>
      <c r="N56" s="35"/>
      <c r="O56" s="72"/>
      <c r="T56" s="200" t="str">
        <f>IF($R$3=リスト!$B$3,IFERROR(IF(AND(ISNUMBER(F56),F56=INT(F56),F56&gt;=0,LEN(F56)&lt;=12,ISNUMBER(G56),G56=INT(G56),G56&gt;=0,LEN(G56)&lt;=12,ISNUMBER(H56),H56=INT(H56),H56&gt;=0,LEN(H56)&lt;=12),"OK","NG"),"NG"),IF($R$3=リスト!$B$4,IFERROR(IF(AND(ISNUMBER(G56),G56=INT(G56),G56&gt;=0,LEN(G56)&lt;=12,ISNUMBER(H56),H56=INT(H56),H56&gt;=0,LEN(H56)&lt;=12),"OK","NG"),"NG"),IF($R$3=リスト!$B$5,IFERROR(IF(AND(ISNUMBER(H56),H56=INT(H56),H56&gt;=0,LEN(H56)&lt;=12),"OK","NG"),"NG"),"-")))</f>
        <v>OK</v>
      </c>
      <c r="U56" s="200" t="str">
        <f t="shared" ref="U56:V56" si="31">IFERROR(IF(AND(ISNUMBER(I56),I56=INT(I56),I56&gt;=0,LEN(I56)&lt;=12),"OK","NG"),"NG")</f>
        <v>OK</v>
      </c>
      <c r="V56" s="200" t="str">
        <f t="shared" si="31"/>
        <v>OK</v>
      </c>
      <c r="W56" s="200" t="str">
        <f>IFERROR(IF($R$5=リスト!$J$3,IF(AND(ISNUMBER(K56),K56=INT(K56),K56&gt;=0,LEN(K56)&lt;=12,ISNUMBER(L56),L56=INT(L56),L56&gt;=0,LEN(L56)&lt;=12,ISNUMBER(M56),M56=INT(M56),M56&gt;=0,LEN(M56)&lt;=12),"OK","NG"),IF($R$5=リスト!$J$4,IF(AND(ISNUMBER(K56),K56=INT(K56),K56&gt;=0,LEN(K56)&lt;=12,ISNUMBER(L56),L56=INT(L56),L56&gt;=0,LEN(L56)&lt;=12,ISNUMBER(M56),M56=INT(M56),M56&gt;=0,LEN(M56)&lt;=12,ISNUMBER(N56),N56=INT(N56),N56&gt;=0,LEN(N56)&lt;=12),"OK","NG"),IF($R$5=リスト!$J$5,IF(AND(ISNUMBER(K56),K56=INT(K56),K56&gt;=0,LEN(K56)&lt;=12,ISNUMBER(L56),L56=INT(L56),L56&gt;=0,LEN(L56)&lt;=12,ISNUMBER(M56),M56=INT(M56),M56&gt;=0,LEN(M56)&lt;=12,ISNUMBER(N56),N56=INT(N56),N56&gt;=0,LEN(N56)&lt;=12,ISNUMBER(O56),O56=INT(O56),O56&gt;=0,LEN(O56)&lt;=12),"OK","NG"),"NG"))),"NG")</f>
        <v>OK</v>
      </c>
      <c r="X56" s="200" t="str">
        <f>IF($R$3=リスト!$B$3,IF(OR($F56="",$G56="",$H56=""),"NG","OK"),IF($R$3=リスト!$B$4,IF(OR($G56="",$H56=""),"NG","OK"),IF($R$3=リスト!$B$5,IF($H56="","NG","OK"),"-")))</f>
        <v>OK</v>
      </c>
      <c r="Y56" s="200" t="str">
        <f>IF(I56="","NG","OK")</f>
        <v>OK</v>
      </c>
      <c r="Z56" s="200" t="str">
        <f>IF(J56="","NG","OK")</f>
        <v>OK</v>
      </c>
      <c r="AA56" s="200" t="str">
        <f>IF($R$5=リスト!$J$3,IF(COUNTA($K56:$M56)&lt;3,"NG","OK"),IF($R$5=リスト!$J$4,IF(COUNTA($K56:$N56)&lt;4,"NG","OK"),IF($R$5=リスト!$J$5,IF(COUNTA($K56:$O56)&lt;5,"NG","OK"),"NG")))</f>
        <v>OK</v>
      </c>
      <c r="AB56" s="200" t="s">
        <v>34</v>
      </c>
    </row>
    <row r="57" spans="3:28" ht="46.5" customHeight="1" x14ac:dyDescent="0.35">
      <c r="C57" s="117" t="s">
        <v>1700</v>
      </c>
      <c r="D57" s="118"/>
      <c r="E57" s="118"/>
      <c r="F57" s="120">
        <v>12000000</v>
      </c>
      <c r="G57" s="121">
        <v>12000000</v>
      </c>
      <c r="H57" s="122">
        <v>14000000</v>
      </c>
      <c r="I57" s="195"/>
      <c r="J57" s="170"/>
      <c r="K57" s="170"/>
      <c r="L57" s="170"/>
      <c r="M57" s="170"/>
      <c r="N57" s="170"/>
      <c r="O57" s="170"/>
      <c r="T57" s="200" t="str">
        <f>IF($R$3=リスト!$B$3,IFERROR(IF(AND(ISNUMBER(F57),F57=INT(F57),F57&gt;=0,LEN(F57)&lt;=12,ISNUMBER(G57),G57=INT(G57),G57&gt;=0,LEN(G57)&lt;=12,ISNUMBER(H57),H57=INT(H57),H57&gt;=0,LEN(H57)&lt;=12),"OK","NG"),"NG"),IF($R$3=リスト!$B$4,IFERROR(IF(AND(ISNUMBER(G57),G57=INT(G57),G57&gt;=0,LEN(G57)&lt;=12,ISNUMBER(H57),H57=INT(H57),H57&gt;=0,LEN(H57)&lt;=12),"OK","NG"),"NG"),IF($R$3=リスト!$B$5,IFERROR(IF(AND(ISNUMBER(H57),H57=INT(H57),H57&gt;=0,LEN(H57)&lt;=12),"OK","NG"),"NG"),"-")))</f>
        <v>OK</v>
      </c>
      <c r="U57" s="200" t="s">
        <v>34</v>
      </c>
      <c r="V57" s="200" t="s">
        <v>34</v>
      </c>
      <c r="W57" s="200" t="s">
        <v>34</v>
      </c>
      <c r="X57" s="200" t="str">
        <f>IF($R$3=リスト!$B$3,IF(OR($F57="",$G57="",$H57=""),"NG","OK"),IF($R$3=リスト!$B$4,IF(OR($G57="",$H57=""),"NG","OK"),IF($R$3=リスト!$B$5,IF($H57="","NG","OK"),"-")))</f>
        <v>OK</v>
      </c>
      <c r="Y57" s="200" t="s">
        <v>34</v>
      </c>
      <c r="Z57" s="200" t="s">
        <v>34</v>
      </c>
      <c r="AA57" s="200" t="s">
        <v>34</v>
      </c>
      <c r="AB57" s="200" t="s">
        <v>34</v>
      </c>
    </row>
    <row r="58" spans="3:28" ht="46.5" customHeight="1" x14ac:dyDescent="0.35">
      <c r="C58" s="117" t="s">
        <v>1701</v>
      </c>
      <c r="D58" s="123"/>
      <c r="E58" s="118"/>
      <c r="F58" s="42">
        <v>0</v>
      </c>
      <c r="G58" s="124">
        <v>2000000</v>
      </c>
      <c r="H58" s="125">
        <v>1000000</v>
      </c>
      <c r="I58" s="195"/>
      <c r="J58" s="170"/>
      <c r="K58" s="170"/>
      <c r="L58" s="170"/>
      <c r="M58" s="170"/>
      <c r="N58" s="170"/>
      <c r="O58" s="170"/>
      <c r="T58" s="200" t="str">
        <f>IF($R$3=リスト!$B$3,IFERROR(IF(AND(ISNUMBER(F58),F58=INT(F58),F58&gt;=0,LEN(F58)&lt;=12,ISNUMBER(G58),G58=INT(G58),G58&gt;=0,LEN(G58)&lt;=12,ISNUMBER(H58),H58=INT(H58),H58&gt;=0,LEN(H58)&lt;=12),"OK","NG"),"NG"),IF($R$3=リスト!$B$4,IFERROR(IF(AND(ISNUMBER(G58),G58=INT(G58),G58&gt;=0,LEN(G58)&lt;=12,ISNUMBER(H58),H58=INT(H58),H58&gt;=0,LEN(H58)&lt;=12),"OK","NG"),"NG"),IF($R$3=リスト!$B$5,IFERROR(IF(AND(ISNUMBER(H58),H58=INT(H58),H58&gt;=0,LEN(H58)&lt;=12),"OK","NG"),"NG"),"-")))</f>
        <v>OK</v>
      </c>
      <c r="U58" s="200" t="s">
        <v>34</v>
      </c>
      <c r="V58" s="200" t="s">
        <v>34</v>
      </c>
      <c r="W58" s="200" t="s">
        <v>34</v>
      </c>
      <c r="X58" s="200" t="str">
        <f>IF($R$3=リスト!$B$3,IF(OR($F58="",$G58="",$H58=""),"NG","OK"),IF($R$3=リスト!$B$4,IF(OR($G58="",$H58=""),"NG","OK"),IF($R$3=リスト!$B$5,IF($H58="","NG","OK"),"-")))</f>
        <v>OK</v>
      </c>
      <c r="Y58" s="200" t="s">
        <v>34</v>
      </c>
      <c r="Z58" s="200" t="s">
        <v>34</v>
      </c>
      <c r="AA58" s="200" t="s">
        <v>34</v>
      </c>
      <c r="AB58" s="200" t="s">
        <v>34</v>
      </c>
    </row>
    <row r="59" spans="3:28" ht="46.5" customHeight="1" x14ac:dyDescent="0.35">
      <c r="C59" s="117" t="s">
        <v>1702</v>
      </c>
      <c r="D59" s="123"/>
      <c r="E59" s="118"/>
      <c r="F59" s="126">
        <v>3000000</v>
      </c>
      <c r="G59" s="127">
        <v>3500000</v>
      </c>
      <c r="H59" s="128">
        <v>4000000</v>
      </c>
      <c r="I59" s="195"/>
      <c r="J59" s="170"/>
      <c r="K59" s="170"/>
      <c r="L59" s="170"/>
      <c r="M59" s="170"/>
      <c r="N59" s="170"/>
      <c r="O59" s="170"/>
      <c r="T59" s="200" t="str">
        <f>IF($R$3=リスト!$B$3,IFERROR(IF(AND(ISNUMBER(F59),F59=INT(F59),F59&gt;=0,LEN(F59)&lt;=12,ISNUMBER(G59),G59=INT(G59),G59&gt;=0,LEN(G59)&lt;=12,ISNUMBER(H59),H59=INT(H59),H59&gt;=0,LEN(H59)&lt;=12),"OK","NG"),"NG"),IF($R$3=リスト!$B$4,IFERROR(IF(AND(ISNUMBER(G59),G59=INT(G59),G59&gt;=0,LEN(G59)&lt;=12,ISNUMBER(H59),H59=INT(H59),H59&gt;=0,LEN(H59)&lt;=12),"OK","NG"),"NG"),IF($R$3=リスト!$B$5,IFERROR(IF(AND(ISNUMBER(H59),H59=INT(H59),H59&gt;=0,LEN(H59)&lt;=12),"OK","NG"),"NG"),"-")))</f>
        <v>OK</v>
      </c>
      <c r="U59" s="200" t="s">
        <v>34</v>
      </c>
      <c r="V59" s="200" t="s">
        <v>34</v>
      </c>
      <c r="W59" s="200" t="s">
        <v>34</v>
      </c>
      <c r="X59" s="200" t="str">
        <f>IF($R$3=リスト!$B$3,IF(OR($F59="",$G59="",$H59=""),"NG","OK"),IF($R$3=リスト!$B$4,IF(OR($G59="",$H59=""),"NG","OK"),IF($R$3=リスト!$B$5,IF($H59="","NG","OK"),"-")))</f>
        <v>OK</v>
      </c>
      <c r="Y59" s="200" t="s">
        <v>34</v>
      </c>
      <c r="Z59" s="200" t="s">
        <v>34</v>
      </c>
      <c r="AA59" s="200" t="s">
        <v>34</v>
      </c>
      <c r="AB59" s="200" t="s">
        <v>34</v>
      </c>
    </row>
    <row r="60" spans="3:28" ht="46.5" customHeight="1" x14ac:dyDescent="0.35">
      <c r="C60" s="117" t="s">
        <v>1703</v>
      </c>
      <c r="D60" s="123"/>
      <c r="E60" s="118"/>
      <c r="F60" s="45">
        <v>500000</v>
      </c>
      <c r="G60" s="47">
        <v>600000</v>
      </c>
      <c r="H60" s="69">
        <v>800000</v>
      </c>
      <c r="I60" s="195"/>
      <c r="J60" s="170"/>
      <c r="K60" s="170"/>
      <c r="L60" s="170"/>
      <c r="M60" s="170"/>
      <c r="N60" s="170"/>
      <c r="O60" s="170"/>
      <c r="T60" s="200" t="str">
        <f>IF($R$3=リスト!$B$3,IFERROR(IF(AND(ISNUMBER(F60),F60=INT(F60),F60&gt;=0,LEN(F60)&lt;=12,ISNUMBER(G60),G60=INT(G60),G60&gt;=0,LEN(G60)&lt;=12,ISNUMBER(H60),H60=INT(H60),H60&gt;=0,LEN(H60)&lt;=12),"OK","NG"),"NG"),IF($R$3=リスト!$B$4,IFERROR(IF(AND(ISNUMBER(G60),G60=INT(G60),G60&gt;=0,LEN(G60)&lt;=12,ISNUMBER(H60),H60=INT(H60),H60&gt;=0,LEN(H60)&lt;=12),"OK","NG"),"NG"),IF($R$3=リスト!$B$5,IFERROR(IF(AND(ISNUMBER(H60),H60=INT(H60),H60&gt;=0,LEN(H60)&lt;=12),"OK","NG"),"NG"),"-")))</f>
        <v>OK</v>
      </c>
      <c r="U60" s="200" t="s">
        <v>34</v>
      </c>
      <c r="V60" s="200" t="s">
        <v>34</v>
      </c>
      <c r="W60" s="200" t="s">
        <v>34</v>
      </c>
      <c r="X60" s="200" t="str">
        <f>IF($R$3=リスト!$B$3,IF(OR($F60="",$G60="",$H60=""),"NG","OK"),IF($R$3=リスト!$B$4,IF(OR($G60="",$H60=""),"NG","OK"),IF($R$3=リスト!$B$5,IF($H60="","NG","OK"),"-")))</f>
        <v>OK</v>
      </c>
      <c r="Y60" s="200" t="s">
        <v>34</v>
      </c>
      <c r="Z60" s="200" t="s">
        <v>34</v>
      </c>
      <c r="AA60" s="200" t="s">
        <v>34</v>
      </c>
      <c r="AB60" s="200" t="s">
        <v>34</v>
      </c>
    </row>
    <row r="61" spans="3:28" x14ac:dyDescent="0.35">
      <c r="G61" s="129"/>
      <c r="J61" s="129"/>
      <c r="K61" s="129"/>
      <c r="AA61" s="200"/>
      <c r="AB61" s="200"/>
    </row>
    <row r="62" spans="3:28" x14ac:dyDescent="0.35">
      <c r="C62" s="130"/>
      <c r="D62" s="130"/>
      <c r="E62" s="130"/>
      <c r="F62" s="130"/>
      <c r="G62" s="130"/>
      <c r="H62" s="130"/>
      <c r="I62" s="130"/>
      <c r="J62" s="130"/>
      <c r="K62" s="130"/>
      <c r="L62" s="130"/>
      <c r="M62" s="130"/>
      <c r="N62" s="130"/>
      <c r="O62" s="130"/>
    </row>
    <row r="63" spans="3:28" ht="16" x14ac:dyDescent="0.35">
      <c r="C63" s="130" t="s">
        <v>192</v>
      </c>
      <c r="D63" s="131" t="s">
        <v>239</v>
      </c>
      <c r="E63" s="132"/>
      <c r="F63" s="133"/>
      <c r="G63" s="134"/>
      <c r="H63" s="130"/>
      <c r="I63" s="130"/>
      <c r="J63" s="134"/>
      <c r="K63" s="134"/>
      <c r="L63" s="130"/>
      <c r="M63" s="130"/>
      <c r="N63" s="130"/>
      <c r="O63" s="130"/>
    </row>
    <row r="64" spans="3:28" ht="16" x14ac:dyDescent="0.35">
      <c r="C64" s="130"/>
      <c r="D64" s="131" t="s">
        <v>240</v>
      </c>
      <c r="E64" s="132"/>
      <c r="F64" s="133"/>
      <c r="G64" s="134"/>
      <c r="H64" s="130"/>
      <c r="I64" s="130"/>
      <c r="J64" s="134"/>
      <c r="K64" s="134"/>
      <c r="L64" s="130"/>
      <c r="M64" s="130"/>
      <c r="N64" s="130"/>
      <c r="O64" s="130"/>
    </row>
    <row r="65" spans="3:15" ht="16" x14ac:dyDescent="0.35">
      <c r="C65" s="130"/>
      <c r="D65" s="131"/>
      <c r="E65" s="132"/>
      <c r="F65" s="133"/>
      <c r="G65" s="134"/>
      <c r="H65" s="130"/>
      <c r="I65" s="130"/>
      <c r="J65" s="134"/>
      <c r="K65" s="134"/>
      <c r="L65" s="130"/>
      <c r="M65" s="130"/>
      <c r="N65" s="130"/>
      <c r="O65" s="130"/>
    </row>
    <row r="66" spans="3:15" ht="16" x14ac:dyDescent="0.35">
      <c r="C66" s="130" t="s">
        <v>194</v>
      </c>
      <c r="D66" s="131" t="s">
        <v>241</v>
      </c>
      <c r="E66" s="132"/>
      <c r="F66" s="133"/>
      <c r="G66" s="134"/>
      <c r="H66" s="130"/>
      <c r="I66" s="130"/>
      <c r="J66" s="134"/>
      <c r="K66" s="134"/>
      <c r="L66" s="130"/>
      <c r="M66" s="130"/>
      <c r="N66" s="130"/>
      <c r="O66" s="130"/>
    </row>
    <row r="67" spans="3:15" ht="16" x14ac:dyDescent="0.35">
      <c r="C67" s="130"/>
      <c r="D67" s="131"/>
      <c r="E67" s="132"/>
      <c r="F67" s="133"/>
      <c r="G67" s="134"/>
      <c r="H67" s="130"/>
      <c r="I67" s="130"/>
      <c r="J67" s="134"/>
      <c r="K67" s="134"/>
      <c r="L67" s="130"/>
      <c r="M67" s="130"/>
      <c r="N67" s="130"/>
      <c r="O67" s="130"/>
    </row>
    <row r="68" spans="3:15" ht="16" x14ac:dyDescent="0.35">
      <c r="C68" s="130" t="s">
        <v>242</v>
      </c>
      <c r="D68" s="130" t="s">
        <v>243</v>
      </c>
      <c r="E68" s="215"/>
      <c r="F68" s="133"/>
      <c r="G68" s="134"/>
      <c r="H68" s="130"/>
      <c r="I68" s="130"/>
      <c r="J68" s="134"/>
      <c r="K68" s="134"/>
      <c r="L68" s="130"/>
      <c r="M68" s="130"/>
      <c r="N68" s="130"/>
      <c r="O68" s="130"/>
    </row>
    <row r="69" spans="3:15" ht="16" x14ac:dyDescent="0.35">
      <c r="C69" s="130"/>
      <c r="D69" s="130" t="s">
        <v>244</v>
      </c>
      <c r="E69" s="215"/>
      <c r="F69" s="133"/>
      <c r="G69" s="134"/>
      <c r="H69" s="130"/>
      <c r="I69" s="130"/>
      <c r="J69" s="134"/>
      <c r="K69" s="134"/>
      <c r="L69" s="130"/>
      <c r="M69" s="130"/>
      <c r="N69" s="130"/>
      <c r="O69" s="130"/>
    </row>
    <row r="70" spans="3:15" ht="16" x14ac:dyDescent="0.35">
      <c r="C70" s="130"/>
      <c r="D70" s="130" t="s">
        <v>245</v>
      </c>
      <c r="E70" s="215"/>
      <c r="F70" s="133"/>
      <c r="G70" s="134"/>
      <c r="H70" s="130"/>
      <c r="I70" s="130"/>
      <c r="J70" s="134"/>
      <c r="K70" s="134"/>
      <c r="L70" s="130"/>
      <c r="M70" s="130"/>
      <c r="N70" s="130"/>
      <c r="O70" s="130"/>
    </row>
    <row r="71" spans="3:15" ht="16" x14ac:dyDescent="0.35">
      <c r="C71" s="130"/>
      <c r="D71" s="130" t="s">
        <v>246</v>
      </c>
      <c r="E71" s="215"/>
      <c r="F71" s="133"/>
      <c r="G71" s="134"/>
      <c r="H71" s="130"/>
      <c r="I71" s="130"/>
      <c r="J71" s="134"/>
      <c r="K71" s="134"/>
      <c r="L71" s="130"/>
      <c r="M71" s="130"/>
      <c r="N71" s="130"/>
      <c r="O71" s="130"/>
    </row>
    <row r="72" spans="3:15" ht="16" x14ac:dyDescent="0.35">
      <c r="C72" s="130"/>
      <c r="D72" s="130" t="s">
        <v>1704</v>
      </c>
      <c r="E72" s="215"/>
      <c r="F72" s="133"/>
      <c r="G72" s="134"/>
      <c r="H72" s="130"/>
      <c r="I72" s="130"/>
      <c r="J72" s="134"/>
      <c r="K72" s="134"/>
      <c r="L72" s="130"/>
      <c r="M72" s="130"/>
      <c r="N72" s="130"/>
      <c r="O72" s="130"/>
    </row>
    <row r="73" spans="3:15" ht="16" x14ac:dyDescent="0.35">
      <c r="C73" s="130"/>
      <c r="D73" s="130" t="s">
        <v>247</v>
      </c>
      <c r="E73" s="215"/>
      <c r="F73" s="133"/>
      <c r="G73" s="134"/>
      <c r="H73" s="130"/>
      <c r="I73" s="130"/>
      <c r="J73" s="134"/>
      <c r="K73" s="134"/>
      <c r="L73" s="130"/>
      <c r="M73" s="130"/>
      <c r="N73" s="130"/>
      <c r="O73" s="130"/>
    </row>
    <row r="74" spans="3:15" ht="16" x14ac:dyDescent="0.35">
      <c r="C74" s="130"/>
      <c r="D74" s="130" t="s">
        <v>248</v>
      </c>
      <c r="E74" s="215"/>
      <c r="F74" s="133"/>
      <c r="G74" s="134"/>
      <c r="H74" s="130"/>
      <c r="I74" s="130"/>
      <c r="J74" s="134"/>
      <c r="K74" s="134"/>
      <c r="L74" s="130"/>
      <c r="M74" s="130"/>
      <c r="N74" s="130"/>
      <c r="O74" s="130"/>
    </row>
    <row r="75" spans="3:15" ht="16" x14ac:dyDescent="0.35">
      <c r="C75" s="130"/>
      <c r="D75" s="130" t="s">
        <v>249</v>
      </c>
      <c r="E75" s="215"/>
      <c r="F75" s="133"/>
      <c r="G75" s="134"/>
      <c r="H75" s="130"/>
      <c r="I75" s="130"/>
      <c r="J75" s="134"/>
      <c r="K75" s="134"/>
      <c r="L75" s="130"/>
      <c r="M75" s="130"/>
      <c r="N75" s="130"/>
      <c r="O75" s="130"/>
    </row>
    <row r="76" spans="3:15" ht="16" x14ac:dyDescent="0.35">
      <c r="C76" s="130"/>
      <c r="D76" s="130" t="s">
        <v>250</v>
      </c>
      <c r="E76" s="216"/>
      <c r="F76" s="133"/>
      <c r="G76" s="134"/>
      <c r="H76" s="130"/>
      <c r="I76" s="130"/>
      <c r="J76" s="134"/>
      <c r="K76" s="134"/>
      <c r="L76" s="130"/>
      <c r="M76" s="130"/>
      <c r="N76" s="130"/>
      <c r="O76" s="130"/>
    </row>
    <row r="77" spans="3:15" ht="16" x14ac:dyDescent="0.35">
      <c r="C77" s="130"/>
      <c r="D77" s="130" t="s">
        <v>251</v>
      </c>
      <c r="E77" s="215"/>
      <c r="F77" s="133"/>
      <c r="G77" s="134"/>
      <c r="H77" s="130"/>
      <c r="I77" s="130"/>
      <c r="J77" s="134"/>
      <c r="K77" s="134"/>
      <c r="L77" s="130"/>
      <c r="M77" s="130"/>
      <c r="N77" s="130"/>
      <c r="O77" s="130"/>
    </row>
    <row r="78" spans="3:15" ht="16" x14ac:dyDescent="0.35">
      <c r="C78" s="130"/>
      <c r="D78" s="130" t="s">
        <v>252</v>
      </c>
      <c r="E78" s="215"/>
      <c r="F78" s="133"/>
      <c r="G78" s="134"/>
      <c r="H78" s="130"/>
      <c r="I78" s="130"/>
      <c r="J78" s="134"/>
      <c r="K78" s="134"/>
      <c r="L78" s="130"/>
      <c r="M78" s="130"/>
      <c r="N78" s="130"/>
      <c r="O78" s="130"/>
    </row>
    <row r="79" spans="3:15" ht="16" x14ac:dyDescent="0.35">
      <c r="C79" s="130"/>
      <c r="D79" s="130" t="s">
        <v>253</v>
      </c>
      <c r="E79" s="215"/>
      <c r="F79" s="133"/>
      <c r="G79" s="134"/>
      <c r="H79" s="130"/>
      <c r="I79" s="130"/>
      <c r="J79" s="134"/>
      <c r="K79" s="134"/>
      <c r="L79" s="130"/>
      <c r="M79" s="130"/>
      <c r="N79" s="130"/>
      <c r="O79" s="130"/>
    </row>
    <row r="80" spans="3:15" ht="16" x14ac:dyDescent="0.35">
      <c r="C80" s="130"/>
      <c r="D80" s="131"/>
      <c r="E80" s="132"/>
      <c r="F80" s="133"/>
      <c r="G80" s="134"/>
      <c r="H80" s="130"/>
      <c r="I80" s="130"/>
      <c r="J80" s="134"/>
      <c r="K80" s="134"/>
      <c r="L80" s="130"/>
      <c r="M80" s="130"/>
      <c r="N80" s="130"/>
      <c r="O80" s="130"/>
    </row>
    <row r="81" spans="3:15" ht="16" x14ac:dyDescent="0.35">
      <c r="C81" s="130" t="s">
        <v>254</v>
      </c>
      <c r="D81" s="131" t="s">
        <v>255</v>
      </c>
      <c r="E81" s="132"/>
      <c r="F81" s="133"/>
      <c r="G81" s="134"/>
      <c r="H81" s="130"/>
      <c r="I81" s="130"/>
      <c r="J81" s="134"/>
      <c r="K81" s="134"/>
      <c r="L81" s="130"/>
      <c r="M81" s="130"/>
      <c r="N81" s="130"/>
      <c r="O81" s="130"/>
    </row>
    <row r="82" spans="3:15" ht="16" x14ac:dyDescent="0.35">
      <c r="C82" s="130"/>
      <c r="D82" s="131"/>
      <c r="E82" s="132"/>
      <c r="F82" s="133"/>
      <c r="G82" s="134"/>
      <c r="H82" s="130"/>
      <c r="I82" s="130"/>
      <c r="J82" s="134"/>
      <c r="K82" s="134"/>
      <c r="L82" s="130"/>
      <c r="M82" s="130"/>
      <c r="N82" s="130"/>
      <c r="O82" s="130"/>
    </row>
    <row r="83" spans="3:15" ht="16" x14ac:dyDescent="0.35">
      <c r="C83" s="130" t="s">
        <v>256</v>
      </c>
      <c r="D83" s="131" t="s">
        <v>257</v>
      </c>
      <c r="E83" s="132"/>
      <c r="F83" s="133"/>
      <c r="G83" s="134"/>
      <c r="H83" s="130"/>
      <c r="I83" s="130"/>
      <c r="J83" s="134"/>
      <c r="K83" s="134"/>
      <c r="L83" s="130"/>
      <c r="M83" s="130"/>
      <c r="N83" s="130"/>
      <c r="O83" s="130"/>
    </row>
    <row r="84" spans="3:15" ht="16" x14ac:dyDescent="0.35">
      <c r="C84" s="130"/>
      <c r="D84" s="131"/>
      <c r="E84" s="132"/>
      <c r="F84" s="133"/>
      <c r="G84" s="130"/>
      <c r="H84" s="130"/>
      <c r="I84" s="130"/>
      <c r="J84" s="130"/>
      <c r="K84" s="130"/>
      <c r="L84" s="130"/>
      <c r="M84" s="130"/>
      <c r="N84" s="130"/>
      <c r="O84" s="130"/>
    </row>
    <row r="85" spans="3:15" ht="16" x14ac:dyDescent="0.35">
      <c r="C85" s="130" t="s">
        <v>258</v>
      </c>
      <c r="D85" s="131" t="s">
        <v>259</v>
      </c>
      <c r="E85" s="132"/>
      <c r="F85" s="133"/>
      <c r="G85" s="130"/>
      <c r="H85" s="130"/>
      <c r="I85" s="130"/>
      <c r="J85" s="130"/>
      <c r="K85" s="130"/>
      <c r="L85" s="130"/>
      <c r="M85" s="130"/>
      <c r="N85" s="130"/>
      <c r="O85" s="130"/>
    </row>
    <row r="86" spans="3:15" ht="16" x14ac:dyDescent="0.35">
      <c r="C86" s="130"/>
      <c r="D86" s="131"/>
      <c r="E86" s="132"/>
      <c r="F86" s="133"/>
      <c r="G86" s="130"/>
      <c r="H86" s="130"/>
      <c r="I86" s="130"/>
      <c r="J86" s="130"/>
      <c r="K86" s="130"/>
      <c r="L86" s="130"/>
      <c r="M86" s="130"/>
      <c r="N86" s="130"/>
      <c r="O86" s="130"/>
    </row>
    <row r="87" spans="3:15" x14ac:dyDescent="0.35">
      <c r="C87" s="130" t="s">
        <v>260</v>
      </c>
      <c r="D87" s="131" t="s">
        <v>261</v>
      </c>
      <c r="E87" s="130"/>
      <c r="F87" s="130"/>
      <c r="G87" s="130"/>
      <c r="H87" s="130"/>
      <c r="I87" s="130"/>
      <c r="J87" s="130"/>
      <c r="K87" s="130"/>
      <c r="L87" s="130"/>
      <c r="M87" s="130"/>
      <c r="N87" s="130"/>
      <c r="O87" s="130"/>
    </row>
    <row r="88" spans="3:15" x14ac:dyDescent="0.35">
      <c r="C88" s="130"/>
      <c r="D88" s="217" t="s">
        <v>262</v>
      </c>
      <c r="E88" s="130"/>
      <c r="F88" s="130"/>
      <c r="G88" s="130"/>
      <c r="H88" s="130"/>
      <c r="I88" s="130"/>
      <c r="J88" s="130"/>
      <c r="K88" s="130"/>
      <c r="L88" s="130"/>
      <c r="M88" s="130"/>
      <c r="N88" s="130"/>
      <c r="O88" s="130"/>
    </row>
    <row r="89" spans="3:15" x14ac:dyDescent="0.35">
      <c r="C89" s="130"/>
      <c r="D89" s="130"/>
      <c r="E89" s="130"/>
      <c r="F89" s="130"/>
      <c r="G89" s="130"/>
      <c r="H89" s="130"/>
      <c r="I89" s="130"/>
      <c r="J89" s="130"/>
      <c r="K89" s="130"/>
      <c r="L89" s="130"/>
      <c r="M89" s="130"/>
      <c r="N89" s="130"/>
      <c r="O89" s="130"/>
    </row>
    <row r="90" spans="3:15" x14ac:dyDescent="0.35">
      <c r="C90" s="130" t="s">
        <v>263</v>
      </c>
      <c r="D90" s="130" t="s">
        <v>264</v>
      </c>
      <c r="E90" s="130"/>
      <c r="F90" s="130"/>
      <c r="G90" s="130"/>
      <c r="H90" s="130"/>
      <c r="I90" s="130"/>
      <c r="J90" s="130"/>
      <c r="K90" s="130"/>
      <c r="L90" s="130"/>
      <c r="M90" s="130"/>
      <c r="N90" s="130"/>
      <c r="O90" s="130"/>
    </row>
    <row r="91" spans="3:15" x14ac:dyDescent="0.35">
      <c r="C91" s="130"/>
      <c r="D91" s="130" t="s">
        <v>265</v>
      </c>
      <c r="E91" s="130"/>
      <c r="F91" s="130"/>
      <c r="G91" s="130"/>
      <c r="H91" s="130"/>
      <c r="I91" s="130"/>
      <c r="J91" s="130"/>
      <c r="K91" s="130"/>
      <c r="L91" s="130"/>
      <c r="M91" s="130"/>
      <c r="N91" s="130"/>
      <c r="O91" s="130"/>
    </row>
    <row r="92" spans="3:15" x14ac:dyDescent="0.35">
      <c r="C92" s="130"/>
      <c r="D92" s="130" t="s">
        <v>266</v>
      </c>
      <c r="E92" s="130"/>
      <c r="F92" s="130"/>
      <c r="G92" s="130"/>
      <c r="H92" s="130"/>
      <c r="I92" s="130"/>
      <c r="J92" s="130"/>
      <c r="K92" s="130"/>
      <c r="L92" s="130"/>
      <c r="M92" s="130"/>
      <c r="N92" s="130"/>
      <c r="O92" s="130"/>
    </row>
    <row r="93" spans="3:15" x14ac:dyDescent="0.35">
      <c r="C93" s="130"/>
      <c r="D93" s="130" t="s">
        <v>267</v>
      </c>
      <c r="E93" s="130"/>
      <c r="F93" s="130"/>
      <c r="G93" s="130"/>
      <c r="H93" s="130"/>
      <c r="I93" s="130"/>
      <c r="J93" s="130"/>
      <c r="K93" s="130"/>
      <c r="L93" s="130"/>
      <c r="M93" s="130"/>
      <c r="N93" s="130"/>
      <c r="O93" s="130"/>
    </row>
    <row r="94" spans="3:15" x14ac:dyDescent="0.35">
      <c r="C94" s="130"/>
      <c r="D94" s="218" t="s">
        <v>268</v>
      </c>
      <c r="E94" s="130"/>
      <c r="F94" s="130"/>
      <c r="G94" s="130"/>
      <c r="H94" s="130"/>
      <c r="I94" s="130"/>
      <c r="J94" s="130"/>
      <c r="K94" s="130"/>
      <c r="L94" s="130"/>
      <c r="M94" s="130"/>
      <c r="N94" s="130"/>
      <c r="O94" s="130"/>
    </row>
    <row r="95" spans="3:15" x14ac:dyDescent="0.35">
      <c r="C95" s="130"/>
      <c r="D95" s="130"/>
      <c r="E95" s="130"/>
      <c r="F95" s="130"/>
      <c r="G95" s="130"/>
      <c r="H95" s="130"/>
      <c r="I95" s="130"/>
      <c r="J95" s="130"/>
      <c r="K95" s="130"/>
      <c r="L95" s="130"/>
      <c r="M95" s="130"/>
      <c r="N95" s="130"/>
      <c r="O95" s="130"/>
    </row>
    <row r="96" spans="3:15" x14ac:dyDescent="0.35">
      <c r="C96" s="130" t="s">
        <v>269</v>
      </c>
      <c r="D96" s="130" t="s">
        <v>270</v>
      </c>
      <c r="E96" s="130"/>
      <c r="F96" s="130"/>
      <c r="G96" s="130"/>
      <c r="H96" s="130"/>
      <c r="I96" s="130"/>
      <c r="J96" s="130"/>
      <c r="K96" s="130"/>
      <c r="L96" s="130"/>
      <c r="M96" s="130"/>
      <c r="N96" s="130"/>
      <c r="O96" s="130"/>
    </row>
    <row r="97" spans="3:15" x14ac:dyDescent="0.35">
      <c r="C97" s="130"/>
      <c r="D97" s="130" t="s">
        <v>271</v>
      </c>
      <c r="E97" s="130"/>
      <c r="F97" s="130"/>
      <c r="G97" s="130"/>
      <c r="H97" s="130"/>
      <c r="I97" s="130"/>
      <c r="J97" s="130"/>
      <c r="K97" s="130"/>
      <c r="L97" s="130"/>
      <c r="M97" s="130"/>
      <c r="N97" s="130"/>
      <c r="O97" s="130"/>
    </row>
    <row r="98" spans="3:15" x14ac:dyDescent="0.35">
      <c r="C98" s="130"/>
      <c r="D98" s="130" t="s">
        <v>267</v>
      </c>
      <c r="E98" s="130"/>
      <c r="F98" s="130"/>
      <c r="G98" s="130"/>
      <c r="H98" s="130"/>
      <c r="I98" s="130"/>
      <c r="J98" s="130"/>
      <c r="K98" s="130"/>
      <c r="L98" s="130"/>
      <c r="M98" s="130"/>
      <c r="N98" s="130"/>
      <c r="O98" s="130"/>
    </row>
    <row r="99" spans="3:15" x14ac:dyDescent="0.35">
      <c r="C99" s="130"/>
      <c r="D99" s="218" t="s">
        <v>272</v>
      </c>
      <c r="E99" s="130"/>
      <c r="F99" s="130"/>
      <c r="G99" s="130"/>
      <c r="H99" s="130"/>
      <c r="I99" s="130"/>
      <c r="J99" s="130"/>
      <c r="K99" s="130"/>
      <c r="L99" s="130"/>
      <c r="M99" s="130"/>
      <c r="N99" s="130"/>
      <c r="O99" s="130"/>
    </row>
    <row r="100" spans="3:15" x14ac:dyDescent="0.35">
      <c r="C100" s="130"/>
      <c r="D100" s="130"/>
      <c r="E100" s="130"/>
      <c r="F100" s="130"/>
      <c r="G100" s="130"/>
      <c r="H100" s="130"/>
      <c r="I100" s="130"/>
      <c r="J100" s="130"/>
      <c r="K100" s="130"/>
      <c r="L100" s="130"/>
      <c r="M100" s="130"/>
      <c r="N100" s="130"/>
      <c r="O100" s="130"/>
    </row>
    <row r="101" spans="3:15" x14ac:dyDescent="0.35">
      <c r="C101" s="130" t="s">
        <v>273</v>
      </c>
      <c r="D101" s="130" t="s">
        <v>274</v>
      </c>
      <c r="E101" s="130"/>
      <c r="F101" s="130"/>
      <c r="G101" s="130"/>
      <c r="H101" s="130"/>
      <c r="I101" s="130"/>
      <c r="J101" s="130"/>
      <c r="K101" s="130"/>
      <c r="L101" s="130"/>
      <c r="M101" s="130"/>
      <c r="N101" s="130"/>
      <c r="O101" s="130"/>
    </row>
    <row r="102" spans="3:15" x14ac:dyDescent="0.35">
      <c r="C102" s="130"/>
      <c r="D102" s="130" t="s">
        <v>267</v>
      </c>
      <c r="E102" s="130"/>
      <c r="F102" s="130"/>
      <c r="G102" s="130"/>
      <c r="H102" s="130"/>
      <c r="I102" s="130"/>
      <c r="J102" s="130"/>
      <c r="K102" s="130"/>
      <c r="L102" s="130"/>
      <c r="M102" s="130"/>
      <c r="N102" s="130"/>
      <c r="O102" s="130"/>
    </row>
    <row r="103" spans="3:15" x14ac:dyDescent="0.35">
      <c r="C103" s="130"/>
      <c r="D103" s="218" t="s">
        <v>275</v>
      </c>
      <c r="E103" s="130"/>
      <c r="F103" s="130"/>
      <c r="G103" s="130"/>
      <c r="H103" s="130"/>
      <c r="I103" s="130"/>
      <c r="J103" s="130"/>
      <c r="K103" s="130"/>
      <c r="L103" s="130"/>
      <c r="M103" s="130"/>
      <c r="N103" s="130"/>
      <c r="O103" s="130"/>
    </row>
    <row r="104" spans="3:15" x14ac:dyDescent="0.35">
      <c r="C104" s="130"/>
      <c r="D104" s="130"/>
      <c r="E104" s="130"/>
      <c r="F104" s="130"/>
      <c r="G104" s="130"/>
      <c r="H104" s="130"/>
      <c r="I104" s="130"/>
      <c r="J104" s="130"/>
      <c r="K104" s="130"/>
      <c r="L104" s="130"/>
      <c r="M104" s="130"/>
      <c r="N104" s="130"/>
      <c r="O104" s="130"/>
    </row>
    <row r="105" spans="3:15" x14ac:dyDescent="0.35">
      <c r="C105" s="130" t="s">
        <v>276</v>
      </c>
      <c r="D105" s="130" t="s">
        <v>277</v>
      </c>
      <c r="E105" s="130"/>
      <c r="F105" s="130"/>
      <c r="G105" s="130"/>
      <c r="H105" s="130"/>
      <c r="I105" s="130"/>
      <c r="J105" s="130"/>
      <c r="K105" s="130"/>
      <c r="L105" s="130"/>
      <c r="M105" s="130"/>
      <c r="N105" s="130"/>
      <c r="O105" s="130"/>
    </row>
    <row r="106" spans="3:15" x14ac:dyDescent="0.35">
      <c r="C106" s="130"/>
      <c r="D106" s="130" t="s">
        <v>267</v>
      </c>
      <c r="E106" s="130"/>
      <c r="F106" s="130"/>
      <c r="G106" s="130"/>
      <c r="H106" s="130"/>
      <c r="I106" s="130"/>
      <c r="J106" s="130"/>
      <c r="K106" s="130"/>
      <c r="L106" s="130"/>
      <c r="M106" s="130"/>
      <c r="N106" s="130"/>
      <c r="O106" s="130"/>
    </row>
    <row r="107" spans="3:15" x14ac:dyDescent="0.35">
      <c r="C107" s="130"/>
      <c r="D107" s="218" t="s">
        <v>278</v>
      </c>
      <c r="E107" s="130"/>
      <c r="F107" s="130"/>
      <c r="G107" s="130"/>
      <c r="H107" s="130"/>
      <c r="I107" s="130"/>
      <c r="J107" s="130"/>
      <c r="K107" s="130"/>
      <c r="L107" s="130"/>
      <c r="M107" s="130"/>
      <c r="N107" s="130"/>
      <c r="O107" s="130"/>
    </row>
    <row r="108" spans="3:15" x14ac:dyDescent="0.35">
      <c r="C108" s="130"/>
      <c r="D108" s="130"/>
      <c r="E108" s="130"/>
      <c r="F108" s="130"/>
      <c r="G108" s="130"/>
      <c r="H108" s="130"/>
      <c r="I108" s="130"/>
      <c r="J108" s="130"/>
      <c r="K108" s="130"/>
      <c r="L108" s="130"/>
      <c r="M108" s="130"/>
      <c r="N108" s="130"/>
      <c r="O108" s="130"/>
    </row>
  </sheetData>
  <mergeCells count="1">
    <mergeCell ref="Q9:R9"/>
  </mergeCells>
  <phoneticPr fontId="49"/>
  <conditionalFormatting sqref="R8 R11:R13">
    <cfRule type="expression" dxfId="1" priority="2">
      <formula>$R8="NG"</formula>
    </cfRule>
  </conditionalFormatting>
  <hyperlinks>
    <hyperlink ref="D94" r:id="rId1" xr:uid="{00000000-0004-0000-0400-000000000000}"/>
    <hyperlink ref="D99" r:id="rId2" xr:uid="{00000000-0004-0000-0400-000001000000}"/>
    <hyperlink ref="D103" r:id="rId3" xr:uid="{00000000-0004-0000-0400-000002000000}"/>
    <hyperlink ref="D107" r:id="rId4" xr:uid="{00000000-0004-0000-0400-000003000000}"/>
  </hyperlinks>
  <pageMargins left="0.7" right="0.7" top="0.75" bottom="0.75" header="0.3" footer="0.3"/>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49995422223578601"/>
  </sheetPr>
  <dimension ref="A2:L70"/>
  <sheetViews>
    <sheetView showGridLines="0" workbookViewId="0"/>
  </sheetViews>
  <sheetFormatPr defaultColWidth="8.78515625" defaultRowHeight="15" x14ac:dyDescent="0.35"/>
  <cols>
    <col min="1" max="1" width="20.2109375" style="9" customWidth="1"/>
    <col min="2" max="2" width="20.42578125" style="9" customWidth="1"/>
    <col min="3" max="5" width="14.640625" style="9" customWidth="1"/>
    <col min="6" max="8" width="11" style="9" customWidth="1"/>
    <col min="9" max="9" width="24.78515625" style="9" customWidth="1"/>
    <col min="10" max="10" width="11.640625" style="9" customWidth="1"/>
    <col min="11" max="11" width="2.640625" style="9" customWidth="1"/>
    <col min="12" max="16384" width="8.78515625" style="9"/>
  </cols>
  <sheetData>
    <row r="2" spans="1:12" ht="30" x14ac:dyDescent="0.35">
      <c r="A2" s="10" t="s">
        <v>152</v>
      </c>
      <c r="B2" s="10" t="s">
        <v>156</v>
      </c>
      <c r="C2" s="11" t="s">
        <v>279</v>
      </c>
      <c r="D2" s="11" t="s">
        <v>280</v>
      </c>
      <c r="E2" s="11" t="s">
        <v>281</v>
      </c>
      <c r="F2" s="11" t="s">
        <v>282</v>
      </c>
      <c r="G2" s="11" t="s">
        <v>283</v>
      </c>
      <c r="H2" s="10" t="s">
        <v>284</v>
      </c>
      <c r="I2" s="11" t="s">
        <v>285</v>
      </c>
      <c r="J2" s="10" t="s">
        <v>286</v>
      </c>
    </row>
    <row r="3" spans="1:12" x14ac:dyDescent="0.35">
      <c r="A3" s="12" t="s">
        <v>153</v>
      </c>
      <c r="B3" s="12" t="s">
        <v>157</v>
      </c>
      <c r="C3" s="12" t="s">
        <v>160</v>
      </c>
      <c r="D3" s="12">
        <v>44805</v>
      </c>
      <c r="E3" s="12">
        <v>45170</v>
      </c>
      <c r="F3" s="12">
        <v>45536</v>
      </c>
      <c r="G3" s="12">
        <v>46296</v>
      </c>
      <c r="H3" s="12">
        <v>46388</v>
      </c>
      <c r="I3" s="9" t="s">
        <v>287</v>
      </c>
      <c r="J3" s="9" t="s">
        <v>208</v>
      </c>
      <c r="L3" s="13"/>
    </row>
    <row r="4" spans="1:12" x14ac:dyDescent="0.35">
      <c r="A4" s="12" t="s">
        <v>288</v>
      </c>
      <c r="B4" s="12" t="s">
        <v>289</v>
      </c>
      <c r="C4" s="12" t="s">
        <v>290</v>
      </c>
      <c r="D4" s="12">
        <v>44835</v>
      </c>
      <c r="E4" s="12">
        <v>45200</v>
      </c>
      <c r="F4" s="12">
        <v>45566</v>
      </c>
      <c r="G4" s="12">
        <v>46327</v>
      </c>
      <c r="H4" s="12">
        <v>46419</v>
      </c>
      <c r="I4" s="9" t="s">
        <v>211</v>
      </c>
      <c r="J4" s="9" t="s">
        <v>291</v>
      </c>
      <c r="L4" s="13"/>
    </row>
    <row r="5" spans="1:12" x14ac:dyDescent="0.35">
      <c r="A5" s="12" t="s">
        <v>292</v>
      </c>
      <c r="B5" s="12" t="s">
        <v>293</v>
      </c>
      <c r="C5" s="12" t="s">
        <v>294</v>
      </c>
      <c r="D5" s="12">
        <v>44866</v>
      </c>
      <c r="E5" s="12">
        <v>45231</v>
      </c>
      <c r="F5" s="12">
        <v>45597</v>
      </c>
      <c r="G5" s="12">
        <v>46357</v>
      </c>
      <c r="H5" s="12">
        <v>46447</v>
      </c>
      <c r="J5" s="9" t="s">
        <v>295</v>
      </c>
      <c r="L5" s="13"/>
    </row>
    <row r="6" spans="1:12" x14ac:dyDescent="0.35">
      <c r="A6" s="12"/>
      <c r="B6" s="12" t="s">
        <v>296</v>
      </c>
      <c r="C6" s="12" t="s">
        <v>297</v>
      </c>
      <c r="D6" s="12">
        <v>44896</v>
      </c>
      <c r="E6" s="12">
        <v>45261</v>
      </c>
      <c r="F6" s="12">
        <v>45627</v>
      </c>
      <c r="G6" s="12">
        <v>46388</v>
      </c>
      <c r="H6" s="12">
        <v>46478</v>
      </c>
      <c r="L6" s="13"/>
    </row>
    <row r="7" spans="1:12" x14ac:dyDescent="0.35">
      <c r="A7" s="12"/>
      <c r="B7" s="12"/>
      <c r="C7" s="12" t="s">
        <v>298</v>
      </c>
      <c r="D7" s="12">
        <v>44927</v>
      </c>
      <c r="E7" s="12">
        <v>45292</v>
      </c>
      <c r="F7" s="12">
        <v>45658</v>
      </c>
      <c r="G7" s="12">
        <v>46419</v>
      </c>
      <c r="H7" s="12">
        <v>46508</v>
      </c>
      <c r="L7" s="13"/>
    </row>
    <row r="8" spans="1:12" x14ac:dyDescent="0.35">
      <c r="A8" s="12"/>
      <c r="B8" s="12"/>
      <c r="C8" s="12" t="s">
        <v>299</v>
      </c>
      <c r="D8" s="12">
        <v>44958</v>
      </c>
      <c r="E8" s="12">
        <v>45323</v>
      </c>
      <c r="F8" s="12">
        <v>45689</v>
      </c>
      <c r="G8" s="12">
        <v>46447</v>
      </c>
      <c r="H8" s="12">
        <v>46539</v>
      </c>
      <c r="L8" s="13"/>
    </row>
    <row r="9" spans="1:12" x14ac:dyDescent="0.35">
      <c r="A9" s="12"/>
      <c r="B9" s="12"/>
      <c r="C9" s="12" t="s">
        <v>300</v>
      </c>
      <c r="D9" s="12">
        <v>44986</v>
      </c>
      <c r="E9" s="12">
        <v>45352</v>
      </c>
      <c r="F9" s="12">
        <v>45717</v>
      </c>
      <c r="G9" s="12">
        <v>46478</v>
      </c>
      <c r="H9" s="12">
        <v>46569</v>
      </c>
      <c r="L9" s="13"/>
    </row>
    <row r="10" spans="1:12" x14ac:dyDescent="0.35">
      <c r="A10" s="12"/>
      <c r="B10" s="12"/>
      <c r="C10" s="12" t="s">
        <v>301</v>
      </c>
      <c r="D10" s="12">
        <v>45017</v>
      </c>
      <c r="E10" s="12">
        <v>45383</v>
      </c>
      <c r="F10" s="12">
        <v>45748</v>
      </c>
      <c r="G10" s="12">
        <v>46508</v>
      </c>
      <c r="H10" s="12">
        <v>46600</v>
      </c>
      <c r="L10" s="13"/>
    </row>
    <row r="11" spans="1:12" x14ac:dyDescent="0.35">
      <c r="A11" s="12"/>
      <c r="B11" s="12"/>
      <c r="C11" s="12" t="s">
        <v>302</v>
      </c>
      <c r="D11" s="12">
        <v>45047</v>
      </c>
      <c r="E11" s="12">
        <v>45413</v>
      </c>
      <c r="F11" s="12">
        <v>45778</v>
      </c>
      <c r="G11" s="12">
        <v>46539</v>
      </c>
      <c r="H11" s="12">
        <v>46631</v>
      </c>
      <c r="L11" s="13"/>
    </row>
    <row r="12" spans="1:12" x14ac:dyDescent="0.35">
      <c r="A12" s="12"/>
      <c r="B12" s="12"/>
      <c r="C12" s="12" t="s">
        <v>303</v>
      </c>
      <c r="D12" s="12">
        <v>45078</v>
      </c>
      <c r="E12" s="12">
        <v>45444</v>
      </c>
      <c r="F12" s="12">
        <v>45809</v>
      </c>
      <c r="G12" s="12">
        <v>46569</v>
      </c>
      <c r="H12" s="12">
        <v>46661</v>
      </c>
      <c r="L12" s="13"/>
    </row>
    <row r="13" spans="1:12" x14ac:dyDescent="0.35">
      <c r="A13" s="12"/>
      <c r="B13" s="12"/>
      <c r="C13" s="12" t="s">
        <v>304</v>
      </c>
      <c r="D13" s="12">
        <v>45108</v>
      </c>
      <c r="E13" s="12">
        <v>45474</v>
      </c>
      <c r="F13" s="12">
        <v>45839</v>
      </c>
      <c r="G13" s="12">
        <v>46600</v>
      </c>
      <c r="H13" s="12">
        <v>46692</v>
      </c>
      <c r="L13" s="13"/>
    </row>
    <row r="14" spans="1:12" x14ac:dyDescent="0.35">
      <c r="A14" s="12"/>
      <c r="B14" s="12"/>
      <c r="C14" s="12" t="s">
        <v>305</v>
      </c>
      <c r="D14" s="12">
        <v>45139</v>
      </c>
      <c r="E14" s="12">
        <v>45505</v>
      </c>
      <c r="F14" s="12">
        <v>45870</v>
      </c>
      <c r="G14" s="12">
        <v>46631</v>
      </c>
      <c r="H14" s="12">
        <v>46722</v>
      </c>
      <c r="L14" s="13"/>
    </row>
    <row r="15" spans="1:12" x14ac:dyDescent="0.35">
      <c r="A15" s="12"/>
      <c r="B15" s="12"/>
      <c r="C15" s="12"/>
      <c r="D15" s="12">
        <v>45170</v>
      </c>
      <c r="E15" s="12">
        <v>45536</v>
      </c>
      <c r="F15" s="12">
        <v>45901</v>
      </c>
      <c r="G15" s="12">
        <v>46661</v>
      </c>
      <c r="H15" s="12">
        <v>46753</v>
      </c>
      <c r="L15" s="13"/>
    </row>
    <row r="16" spans="1:12" x14ac:dyDescent="0.35">
      <c r="A16" s="12"/>
      <c r="C16" s="12"/>
      <c r="D16" s="12">
        <v>45200</v>
      </c>
      <c r="E16" s="12">
        <v>45566</v>
      </c>
      <c r="F16" s="12">
        <v>45931</v>
      </c>
      <c r="G16" s="12"/>
      <c r="H16" s="12">
        <v>46784</v>
      </c>
      <c r="L16" s="13"/>
    </row>
    <row r="17" spans="1:12" x14ac:dyDescent="0.35">
      <c r="A17" s="12"/>
      <c r="D17" s="12">
        <v>45231</v>
      </c>
      <c r="E17" s="12">
        <v>45597</v>
      </c>
      <c r="F17" s="12">
        <v>45962</v>
      </c>
      <c r="G17" s="12"/>
      <c r="H17" s="12">
        <v>46813</v>
      </c>
      <c r="L17" s="13"/>
    </row>
    <row r="18" spans="1:12" x14ac:dyDescent="0.35">
      <c r="A18" s="12"/>
      <c r="D18" s="12">
        <v>45261</v>
      </c>
      <c r="E18" s="12">
        <v>45627</v>
      </c>
      <c r="F18" s="12">
        <v>45992</v>
      </c>
      <c r="G18" s="12"/>
      <c r="H18" s="12">
        <v>46844</v>
      </c>
      <c r="L18" s="13"/>
    </row>
    <row r="19" spans="1:12" x14ac:dyDescent="0.35">
      <c r="A19" s="12"/>
      <c r="D19" s="12">
        <v>45292</v>
      </c>
      <c r="E19" s="12">
        <v>45658</v>
      </c>
      <c r="F19" s="12">
        <v>46023</v>
      </c>
      <c r="G19" s="12"/>
      <c r="H19" s="12">
        <v>46874</v>
      </c>
      <c r="L19" s="13"/>
    </row>
    <row r="20" spans="1:12" x14ac:dyDescent="0.35">
      <c r="A20" s="12"/>
      <c r="D20" s="12">
        <v>45323</v>
      </c>
      <c r="E20" s="12">
        <v>45689</v>
      </c>
      <c r="F20" s="12">
        <v>46054</v>
      </c>
      <c r="G20" s="12"/>
      <c r="H20" s="12">
        <v>46905</v>
      </c>
      <c r="L20" s="13"/>
    </row>
    <row r="21" spans="1:12" x14ac:dyDescent="0.35">
      <c r="A21" s="12"/>
      <c r="D21" s="12">
        <v>45352</v>
      </c>
      <c r="E21" s="12">
        <v>45717</v>
      </c>
      <c r="F21" s="12">
        <v>46082</v>
      </c>
      <c r="G21" s="12"/>
      <c r="H21" s="12">
        <v>46935</v>
      </c>
      <c r="L21" s="13"/>
    </row>
    <row r="22" spans="1:12" x14ac:dyDescent="0.35">
      <c r="A22" s="12"/>
      <c r="D22" s="12">
        <v>45383</v>
      </c>
      <c r="E22" s="12">
        <v>45748</v>
      </c>
      <c r="F22" s="12">
        <v>46113</v>
      </c>
      <c r="G22" s="12"/>
      <c r="H22" s="12">
        <v>46966</v>
      </c>
      <c r="L22" s="13"/>
    </row>
    <row r="23" spans="1:12" x14ac:dyDescent="0.35">
      <c r="A23" s="12"/>
      <c r="D23" s="12">
        <v>45413</v>
      </c>
      <c r="E23" s="12">
        <v>45778</v>
      </c>
      <c r="F23" s="12">
        <v>46143</v>
      </c>
      <c r="G23" s="12"/>
      <c r="H23" s="12">
        <v>46997</v>
      </c>
      <c r="L23" s="13"/>
    </row>
    <row r="24" spans="1:12" x14ac:dyDescent="0.35">
      <c r="A24" s="12"/>
      <c r="D24" s="12">
        <v>45444</v>
      </c>
      <c r="E24" s="12">
        <v>45809</v>
      </c>
      <c r="F24" s="12">
        <v>46174</v>
      </c>
      <c r="G24" s="12"/>
      <c r="H24" s="12">
        <v>47027</v>
      </c>
      <c r="L24" s="13"/>
    </row>
    <row r="25" spans="1:12" x14ac:dyDescent="0.35">
      <c r="A25" s="12"/>
      <c r="D25" s="12">
        <v>45474</v>
      </c>
      <c r="E25" s="12">
        <v>45839</v>
      </c>
      <c r="F25" s="12">
        <v>46204</v>
      </c>
      <c r="G25" s="12"/>
      <c r="H25" s="12">
        <v>47058</v>
      </c>
      <c r="L25" s="13"/>
    </row>
    <row r="26" spans="1:12" x14ac:dyDescent="0.35">
      <c r="A26" s="12"/>
      <c r="D26" s="12">
        <v>45505</v>
      </c>
      <c r="E26" s="12">
        <v>45870</v>
      </c>
      <c r="F26" s="12">
        <v>46235</v>
      </c>
      <c r="G26" s="12"/>
      <c r="H26" s="12">
        <v>47088</v>
      </c>
      <c r="L26" s="13"/>
    </row>
    <row r="27" spans="1:12" x14ac:dyDescent="0.35">
      <c r="A27" s="12"/>
      <c r="D27" s="12">
        <v>45536</v>
      </c>
      <c r="E27" s="12">
        <v>45901</v>
      </c>
      <c r="F27" s="12">
        <v>46266</v>
      </c>
      <c r="G27" s="12"/>
      <c r="H27" s="12">
        <v>47119</v>
      </c>
      <c r="L27" s="13"/>
    </row>
    <row r="28" spans="1:12" x14ac:dyDescent="0.35">
      <c r="A28" s="12"/>
      <c r="D28" s="12">
        <v>45566</v>
      </c>
      <c r="E28" s="12">
        <v>45931</v>
      </c>
      <c r="F28" s="12"/>
      <c r="G28" s="12"/>
      <c r="H28" s="12">
        <v>47150</v>
      </c>
      <c r="L28" s="13"/>
    </row>
    <row r="29" spans="1:12" x14ac:dyDescent="0.35">
      <c r="A29" s="12"/>
      <c r="D29" s="12">
        <v>45597</v>
      </c>
      <c r="E29" s="12">
        <v>45962</v>
      </c>
      <c r="F29" s="12"/>
      <c r="G29" s="12"/>
      <c r="H29" s="12">
        <v>47178</v>
      </c>
      <c r="L29" s="13"/>
    </row>
    <row r="30" spans="1:12" x14ac:dyDescent="0.35">
      <c r="A30" s="12"/>
      <c r="D30" s="12">
        <v>45627</v>
      </c>
      <c r="E30" s="12">
        <v>45992</v>
      </c>
      <c r="F30" s="12"/>
      <c r="G30" s="12"/>
      <c r="H30" s="12">
        <v>47209</v>
      </c>
      <c r="L30" s="13"/>
    </row>
    <row r="31" spans="1:12" x14ac:dyDescent="0.35">
      <c r="A31" s="12"/>
      <c r="D31" s="12">
        <v>45658</v>
      </c>
      <c r="E31" s="12">
        <v>46023</v>
      </c>
      <c r="F31" s="12"/>
      <c r="G31" s="12"/>
      <c r="H31" s="12">
        <v>47239</v>
      </c>
      <c r="L31" s="13"/>
    </row>
    <row r="32" spans="1:12" x14ac:dyDescent="0.35">
      <c r="A32" s="12"/>
      <c r="D32" s="12">
        <v>45689</v>
      </c>
      <c r="E32" s="12">
        <v>46054</v>
      </c>
      <c r="F32" s="12"/>
      <c r="G32" s="12"/>
      <c r="H32" s="12">
        <v>47270</v>
      </c>
      <c r="L32" s="13"/>
    </row>
    <row r="33" spans="1:12" x14ac:dyDescent="0.35">
      <c r="A33" s="12"/>
      <c r="D33" s="12">
        <v>45717</v>
      </c>
      <c r="E33" s="12">
        <v>46082</v>
      </c>
      <c r="F33" s="12"/>
      <c r="G33" s="12"/>
      <c r="H33" s="12">
        <v>47300</v>
      </c>
      <c r="L33" s="13"/>
    </row>
    <row r="34" spans="1:12" x14ac:dyDescent="0.35">
      <c r="A34" s="12"/>
      <c r="D34" s="12">
        <v>45748</v>
      </c>
      <c r="E34" s="12">
        <v>46113</v>
      </c>
      <c r="F34" s="12"/>
      <c r="G34" s="12"/>
      <c r="H34" s="12">
        <v>47331</v>
      </c>
      <c r="L34" s="13"/>
    </row>
    <row r="35" spans="1:12" x14ac:dyDescent="0.35">
      <c r="A35" s="12"/>
      <c r="D35" s="12">
        <v>45778</v>
      </c>
      <c r="E35" s="12">
        <v>46143</v>
      </c>
      <c r="F35" s="12"/>
      <c r="G35" s="12"/>
      <c r="H35" s="12">
        <v>47362</v>
      </c>
      <c r="L35" s="13"/>
    </row>
    <row r="36" spans="1:12" x14ac:dyDescent="0.35">
      <c r="A36" s="12"/>
      <c r="D36" s="12">
        <v>45809</v>
      </c>
      <c r="E36" s="12">
        <v>46174</v>
      </c>
      <c r="F36" s="12"/>
      <c r="G36" s="12"/>
      <c r="H36" s="12">
        <v>47392</v>
      </c>
      <c r="L36" s="13"/>
    </row>
    <row r="37" spans="1:12" x14ac:dyDescent="0.35">
      <c r="A37" s="12"/>
      <c r="D37" s="12">
        <v>45839</v>
      </c>
      <c r="E37" s="12">
        <v>46204</v>
      </c>
      <c r="F37" s="12"/>
      <c r="G37" s="12"/>
      <c r="H37" s="12">
        <v>47423</v>
      </c>
      <c r="L37" s="13"/>
    </row>
    <row r="38" spans="1:12" x14ac:dyDescent="0.35">
      <c r="A38" s="12"/>
      <c r="D38" s="12">
        <v>45870</v>
      </c>
      <c r="E38" s="12">
        <v>46235</v>
      </c>
      <c r="F38" s="12"/>
      <c r="G38" s="12"/>
      <c r="H38" s="12">
        <v>47453</v>
      </c>
      <c r="L38" s="13"/>
    </row>
    <row r="39" spans="1:12" x14ac:dyDescent="0.35">
      <c r="A39" s="12"/>
      <c r="D39" s="12">
        <v>45901</v>
      </c>
      <c r="F39" s="12"/>
      <c r="G39" s="12"/>
      <c r="H39" s="12">
        <v>47484</v>
      </c>
      <c r="L39" s="13"/>
    </row>
    <row r="40" spans="1:12" x14ac:dyDescent="0.35">
      <c r="A40" s="12"/>
      <c r="D40" s="12">
        <v>45931</v>
      </c>
      <c r="F40" s="12"/>
      <c r="G40" s="12"/>
      <c r="H40" s="12">
        <v>47515</v>
      </c>
      <c r="L40" s="13"/>
    </row>
    <row r="41" spans="1:12" x14ac:dyDescent="0.35">
      <c r="A41" s="12"/>
      <c r="D41" s="12">
        <v>45962</v>
      </c>
      <c r="F41" s="12"/>
      <c r="G41" s="12"/>
      <c r="H41" s="12">
        <v>47543</v>
      </c>
      <c r="L41" s="13"/>
    </row>
    <row r="42" spans="1:12" x14ac:dyDescent="0.35">
      <c r="A42" s="12"/>
      <c r="D42" s="12">
        <v>45992</v>
      </c>
      <c r="F42" s="12"/>
      <c r="G42" s="12"/>
      <c r="H42" s="12">
        <v>47574</v>
      </c>
      <c r="L42" s="13"/>
    </row>
    <row r="43" spans="1:12" x14ac:dyDescent="0.35">
      <c r="A43" s="12"/>
      <c r="D43" s="12">
        <v>46023</v>
      </c>
      <c r="F43" s="12"/>
      <c r="G43" s="12"/>
      <c r="H43" s="12">
        <v>47604</v>
      </c>
      <c r="L43" s="13"/>
    </row>
    <row r="44" spans="1:12" x14ac:dyDescent="0.35">
      <c r="A44" s="12"/>
      <c r="D44" s="12">
        <v>46054</v>
      </c>
      <c r="F44" s="12"/>
      <c r="G44" s="12"/>
      <c r="H44" s="12">
        <v>47635</v>
      </c>
      <c r="L44" s="13"/>
    </row>
    <row r="45" spans="1:12" x14ac:dyDescent="0.35">
      <c r="A45" s="12"/>
      <c r="D45" s="12">
        <v>46082</v>
      </c>
      <c r="F45" s="12"/>
      <c r="G45" s="12"/>
      <c r="H45" s="12">
        <v>47665</v>
      </c>
      <c r="L45" s="13"/>
    </row>
    <row r="46" spans="1:12" x14ac:dyDescent="0.35">
      <c r="A46" s="12"/>
      <c r="D46" s="12">
        <v>46113</v>
      </c>
      <c r="F46" s="12"/>
      <c r="G46" s="12"/>
      <c r="H46" s="12">
        <v>47696</v>
      </c>
      <c r="L46" s="13"/>
    </row>
    <row r="47" spans="1:12" x14ac:dyDescent="0.35">
      <c r="A47" s="12"/>
      <c r="D47" s="12">
        <v>46143</v>
      </c>
      <c r="F47" s="12"/>
      <c r="G47" s="12"/>
      <c r="H47" s="12">
        <v>47727</v>
      </c>
      <c r="L47" s="13"/>
    </row>
    <row r="48" spans="1:12" x14ac:dyDescent="0.35">
      <c r="A48" s="12"/>
      <c r="D48" s="12">
        <v>46174</v>
      </c>
      <c r="F48" s="12"/>
      <c r="G48" s="12"/>
      <c r="H48" s="12">
        <v>47757</v>
      </c>
      <c r="L48" s="13"/>
    </row>
    <row r="49" spans="1:12" x14ac:dyDescent="0.35">
      <c r="A49" s="12"/>
      <c r="D49" s="12">
        <v>46204</v>
      </c>
      <c r="F49" s="12"/>
      <c r="G49" s="12"/>
      <c r="H49" s="12">
        <v>47788</v>
      </c>
      <c r="L49" s="13"/>
    </row>
    <row r="50" spans="1:12" x14ac:dyDescent="0.35">
      <c r="A50" s="12"/>
      <c r="F50" s="12"/>
      <c r="G50" s="12"/>
      <c r="H50" s="12">
        <v>47818</v>
      </c>
    </row>
    <row r="51" spans="1:12" x14ac:dyDescent="0.35">
      <c r="A51" s="12"/>
      <c r="F51" s="12"/>
      <c r="G51" s="12"/>
    </row>
    <row r="52" spans="1:12" x14ac:dyDescent="0.35">
      <c r="A52" s="12"/>
      <c r="F52" s="12"/>
      <c r="G52" s="12"/>
    </row>
    <row r="53" spans="1:12" x14ac:dyDescent="0.35">
      <c r="A53" s="12"/>
      <c r="F53" s="12"/>
      <c r="G53" s="12"/>
    </row>
    <row r="54" spans="1:12" x14ac:dyDescent="0.35">
      <c r="A54" s="12"/>
      <c r="F54" s="12"/>
      <c r="G54" s="12"/>
      <c r="H54" s="12"/>
    </row>
    <row r="55" spans="1:12" x14ac:dyDescent="0.35">
      <c r="A55" s="12"/>
      <c r="F55" s="12"/>
      <c r="G55" s="12"/>
      <c r="H55" s="12"/>
    </row>
    <row r="56" spans="1:12" x14ac:dyDescent="0.35">
      <c r="A56" s="12"/>
      <c r="F56" s="12"/>
      <c r="G56" s="12"/>
      <c r="H56" s="12"/>
    </row>
    <row r="57" spans="1:12" x14ac:dyDescent="0.35">
      <c r="A57" s="12"/>
      <c r="F57" s="12"/>
      <c r="G57" s="12"/>
      <c r="H57" s="12"/>
    </row>
    <row r="58" spans="1:12" x14ac:dyDescent="0.35">
      <c r="A58" s="12"/>
      <c r="F58" s="12"/>
      <c r="G58" s="12"/>
      <c r="H58" s="12"/>
    </row>
    <row r="59" spans="1:12" x14ac:dyDescent="0.35">
      <c r="A59" s="12"/>
      <c r="F59" s="12"/>
      <c r="G59" s="12"/>
      <c r="H59" s="12"/>
    </row>
    <row r="60" spans="1:12" x14ac:dyDescent="0.35">
      <c r="A60" s="12"/>
      <c r="F60" s="12"/>
      <c r="G60" s="12"/>
      <c r="H60" s="12"/>
    </row>
    <row r="61" spans="1:12" x14ac:dyDescent="0.35">
      <c r="A61" s="12"/>
      <c r="F61" s="12"/>
      <c r="G61" s="12"/>
      <c r="H61" s="12"/>
    </row>
    <row r="62" spans="1:12" x14ac:dyDescent="0.35">
      <c r="A62" s="12"/>
      <c r="F62" s="12"/>
      <c r="G62" s="12"/>
      <c r="H62" s="12"/>
    </row>
    <row r="63" spans="1:12" x14ac:dyDescent="0.35">
      <c r="F63" s="12"/>
      <c r="G63" s="12"/>
    </row>
    <row r="64" spans="1:12" x14ac:dyDescent="0.35">
      <c r="F64" s="12"/>
      <c r="G64" s="12"/>
    </row>
    <row r="65" spans="6:7" x14ac:dyDescent="0.35">
      <c r="F65" s="12"/>
      <c r="G65" s="12"/>
    </row>
    <row r="66" spans="6:7" x14ac:dyDescent="0.35">
      <c r="F66" s="12"/>
      <c r="G66" s="12"/>
    </row>
    <row r="67" spans="6:7" x14ac:dyDescent="0.35">
      <c r="F67" s="12"/>
      <c r="G67" s="12"/>
    </row>
    <row r="68" spans="6:7" x14ac:dyDescent="0.35">
      <c r="F68" s="12"/>
      <c r="G68" s="12"/>
    </row>
    <row r="69" spans="6:7" x14ac:dyDescent="0.35">
      <c r="F69" s="12"/>
      <c r="G69" s="12"/>
    </row>
    <row r="70" spans="6:7" x14ac:dyDescent="0.35">
      <c r="F70" s="12"/>
      <c r="G70" s="12"/>
    </row>
  </sheetData>
  <phoneticPr fontId="49"/>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50"/>
  <sheetViews>
    <sheetView workbookViewId="0"/>
  </sheetViews>
  <sheetFormatPr defaultColWidth="9" defaultRowHeight="15" x14ac:dyDescent="0.35"/>
  <cols>
    <col min="2" max="2" width="34.2109375" customWidth="1"/>
    <col min="3" max="3" width="15.78515625" customWidth="1"/>
    <col min="10" max="10" width="14.5703125" customWidth="1"/>
  </cols>
  <sheetData>
    <row r="1" spans="1:10" x14ac:dyDescent="0.35">
      <c r="A1" s="1" t="s">
        <v>306</v>
      </c>
      <c r="B1" s="2" t="s">
        <v>307</v>
      </c>
      <c r="C1" s="3" t="s">
        <v>308</v>
      </c>
      <c r="D1" s="2" t="s">
        <v>309</v>
      </c>
      <c r="E1" s="2" t="s">
        <v>310</v>
      </c>
      <c r="F1" s="2" t="s">
        <v>311</v>
      </c>
      <c r="G1" s="2" t="s">
        <v>312</v>
      </c>
      <c r="H1" s="2" t="str">
        <f>IF(AND(BS貸借対照表!Q7="OK",PL損益計算書・収益計画!Q8="OK"),"OK","NG")</f>
        <v>OK</v>
      </c>
      <c r="I1" s="2" t="str">
        <f>はじめに!AI2</f>
        <v>1.0</v>
      </c>
      <c r="J1" s="2" t="str">
        <f>IF(PL損益計算書・収益計画!Q2="","",PL損益計算書・収益計画!Q2)</f>
        <v>革新的新製品・サービス枠</v>
      </c>
    </row>
    <row r="2" spans="1:10" x14ac:dyDescent="0.35">
      <c r="A2" t="s">
        <v>313</v>
      </c>
      <c r="B2" t="s">
        <v>314</v>
      </c>
      <c r="C2" t="s">
        <v>315</v>
      </c>
      <c r="D2" t="s">
        <v>316</v>
      </c>
      <c r="E2">
        <v>1</v>
      </c>
      <c r="F2">
        <v>1</v>
      </c>
      <c r="G2" s="4" t="s">
        <v>21</v>
      </c>
      <c r="H2" s="2"/>
      <c r="I2" s="2"/>
    </row>
    <row r="3" spans="1:10" x14ac:dyDescent="0.35">
      <c r="A3" t="s">
        <v>317</v>
      </c>
      <c r="B3" t="s">
        <v>150</v>
      </c>
      <c r="C3" t="s">
        <v>315</v>
      </c>
      <c r="D3" t="s">
        <v>316</v>
      </c>
      <c r="E3">
        <v>1</v>
      </c>
      <c r="F3">
        <v>2</v>
      </c>
      <c r="G3" s="4" t="s">
        <v>21</v>
      </c>
    </row>
    <row r="4" spans="1:10" x14ac:dyDescent="0.35">
      <c r="A4" t="s">
        <v>318</v>
      </c>
      <c r="B4" t="s">
        <v>154</v>
      </c>
      <c r="C4" t="s">
        <v>315</v>
      </c>
      <c r="D4" t="s">
        <v>316</v>
      </c>
      <c r="E4">
        <v>1</v>
      </c>
      <c r="F4">
        <v>3</v>
      </c>
      <c r="G4" s="4" t="s">
        <v>21</v>
      </c>
    </row>
    <row r="5" spans="1:10" x14ac:dyDescent="0.35">
      <c r="A5" t="s">
        <v>319</v>
      </c>
      <c r="B5" t="s">
        <v>158</v>
      </c>
      <c r="C5" t="s">
        <v>315</v>
      </c>
      <c r="D5" t="s">
        <v>316</v>
      </c>
      <c r="E5">
        <v>1</v>
      </c>
      <c r="F5">
        <v>4</v>
      </c>
      <c r="G5" s="4" t="s">
        <v>21</v>
      </c>
    </row>
    <row r="6" spans="1:10" x14ac:dyDescent="0.35">
      <c r="A6" t="s">
        <v>320</v>
      </c>
      <c r="B6" t="s">
        <v>321</v>
      </c>
      <c r="C6" t="s">
        <v>315</v>
      </c>
      <c r="D6" t="s">
        <v>316</v>
      </c>
      <c r="E6">
        <v>1</v>
      </c>
      <c r="F6">
        <v>5</v>
      </c>
      <c r="G6" s="4" t="s">
        <v>21</v>
      </c>
    </row>
    <row r="7" spans="1:10" x14ac:dyDescent="0.35">
      <c r="A7" t="s">
        <v>322</v>
      </c>
      <c r="B7" t="s">
        <v>323</v>
      </c>
      <c r="C7" t="s">
        <v>315</v>
      </c>
      <c r="D7" t="s">
        <v>316</v>
      </c>
      <c r="E7">
        <v>1</v>
      </c>
      <c r="F7">
        <v>6</v>
      </c>
      <c r="G7" s="4" t="s">
        <v>21</v>
      </c>
    </row>
    <row r="8" spans="1:10" x14ac:dyDescent="0.35">
      <c r="A8" t="s">
        <v>324</v>
      </c>
      <c r="B8" t="s">
        <v>325</v>
      </c>
      <c r="C8" t="s">
        <v>315</v>
      </c>
      <c r="D8" t="s">
        <v>316</v>
      </c>
      <c r="E8">
        <v>1</v>
      </c>
      <c r="F8">
        <v>7</v>
      </c>
      <c r="G8" s="4" t="s">
        <v>21</v>
      </c>
    </row>
    <row r="9" spans="1:10" x14ac:dyDescent="0.35">
      <c r="A9" t="s">
        <v>326</v>
      </c>
      <c r="B9" t="s">
        <v>327</v>
      </c>
      <c r="C9" t="s">
        <v>315</v>
      </c>
      <c r="D9" t="s">
        <v>316</v>
      </c>
      <c r="E9">
        <v>1</v>
      </c>
      <c r="F9">
        <v>8</v>
      </c>
      <c r="G9" s="4" t="s">
        <v>21</v>
      </c>
    </row>
    <row r="10" spans="1:10" x14ac:dyDescent="0.35">
      <c r="A10" t="s">
        <v>328</v>
      </c>
      <c r="B10" t="s">
        <v>329</v>
      </c>
      <c r="C10" t="s">
        <v>315</v>
      </c>
      <c r="D10" t="s">
        <v>316</v>
      </c>
      <c r="E10">
        <v>1</v>
      </c>
      <c r="F10">
        <v>9</v>
      </c>
      <c r="G10" s="4" t="s">
        <v>21</v>
      </c>
    </row>
    <row r="11" spans="1:10" x14ac:dyDescent="0.35">
      <c r="A11" t="s">
        <v>330</v>
      </c>
      <c r="B11" t="s">
        <v>170</v>
      </c>
      <c r="C11" t="s">
        <v>315</v>
      </c>
      <c r="D11" t="s">
        <v>316</v>
      </c>
      <c r="E11">
        <v>1</v>
      </c>
      <c r="F11">
        <v>10</v>
      </c>
      <c r="G11" s="4" t="s">
        <v>21</v>
      </c>
    </row>
    <row r="12" spans="1:10" x14ac:dyDescent="0.35">
      <c r="A12" t="s">
        <v>331</v>
      </c>
      <c r="B12" t="s">
        <v>332</v>
      </c>
      <c r="C12" t="s">
        <v>315</v>
      </c>
      <c r="D12" t="s">
        <v>316</v>
      </c>
      <c r="E12">
        <v>1</v>
      </c>
      <c r="F12">
        <v>11</v>
      </c>
      <c r="G12" s="4" t="s">
        <v>21</v>
      </c>
    </row>
    <row r="13" spans="1:10" x14ac:dyDescent="0.35">
      <c r="A13" t="s">
        <v>333</v>
      </c>
      <c r="B13" t="s">
        <v>334</v>
      </c>
      <c r="C13" t="s">
        <v>315</v>
      </c>
      <c r="D13" t="s">
        <v>316</v>
      </c>
      <c r="E13">
        <v>1</v>
      </c>
      <c r="F13">
        <v>12</v>
      </c>
      <c r="G13" s="4" t="s">
        <v>21</v>
      </c>
    </row>
    <row r="14" spans="1:10" x14ac:dyDescent="0.35">
      <c r="A14" t="s">
        <v>335</v>
      </c>
      <c r="B14" t="s">
        <v>336</v>
      </c>
      <c r="C14" t="s">
        <v>315</v>
      </c>
      <c r="D14" t="s">
        <v>316</v>
      </c>
      <c r="E14">
        <v>1</v>
      </c>
      <c r="F14">
        <v>13</v>
      </c>
      <c r="G14" s="4" t="s">
        <v>21</v>
      </c>
    </row>
    <row r="15" spans="1:10" x14ac:dyDescent="0.35">
      <c r="A15" t="s">
        <v>337</v>
      </c>
      <c r="B15" t="s">
        <v>338</v>
      </c>
      <c r="C15" t="s">
        <v>315</v>
      </c>
      <c r="D15" t="s">
        <v>316</v>
      </c>
      <c r="E15">
        <v>1</v>
      </c>
      <c r="F15">
        <v>14</v>
      </c>
      <c r="G15" s="4" t="s">
        <v>21</v>
      </c>
    </row>
    <row r="16" spans="1:10" x14ac:dyDescent="0.35">
      <c r="A16" t="s">
        <v>339</v>
      </c>
      <c r="B16" t="s">
        <v>340</v>
      </c>
      <c r="C16" t="s">
        <v>315</v>
      </c>
      <c r="D16" t="s">
        <v>316</v>
      </c>
      <c r="E16">
        <v>1</v>
      </c>
      <c r="F16">
        <v>15</v>
      </c>
      <c r="G16" s="4" t="s">
        <v>21</v>
      </c>
    </row>
    <row r="17" spans="1:7" x14ac:dyDescent="0.35">
      <c r="A17" t="s">
        <v>341</v>
      </c>
      <c r="B17" t="s">
        <v>342</v>
      </c>
      <c r="C17" t="s">
        <v>315</v>
      </c>
      <c r="D17" t="s">
        <v>316</v>
      </c>
      <c r="E17">
        <v>1</v>
      </c>
      <c r="F17">
        <v>16</v>
      </c>
      <c r="G17" s="4" t="s">
        <v>21</v>
      </c>
    </row>
    <row r="18" spans="1:7" x14ac:dyDescent="0.35">
      <c r="A18" t="s">
        <v>343</v>
      </c>
      <c r="B18" t="s">
        <v>344</v>
      </c>
      <c r="C18" t="s">
        <v>315</v>
      </c>
      <c r="D18" t="s">
        <v>316</v>
      </c>
      <c r="E18">
        <v>1</v>
      </c>
      <c r="F18">
        <v>17</v>
      </c>
      <c r="G18" s="4" t="s">
        <v>21</v>
      </c>
    </row>
    <row r="19" spans="1:7" x14ac:dyDescent="0.35">
      <c r="A19" t="s">
        <v>345</v>
      </c>
      <c r="B19" t="s">
        <v>186</v>
      </c>
      <c r="C19" t="s">
        <v>315</v>
      </c>
      <c r="D19" t="s">
        <v>316</v>
      </c>
      <c r="E19">
        <v>1</v>
      </c>
      <c r="F19">
        <v>18</v>
      </c>
      <c r="G19" s="4" t="s">
        <v>21</v>
      </c>
    </row>
    <row r="20" spans="1:7" x14ac:dyDescent="0.35">
      <c r="A20" t="s">
        <v>346</v>
      </c>
      <c r="B20" t="s">
        <v>314</v>
      </c>
      <c r="C20" t="s">
        <v>315</v>
      </c>
      <c r="D20" t="s">
        <v>316</v>
      </c>
      <c r="E20">
        <v>1</v>
      </c>
      <c r="F20">
        <v>19</v>
      </c>
      <c r="G20" s="4" t="s">
        <v>21</v>
      </c>
    </row>
    <row r="21" spans="1:7" x14ac:dyDescent="0.35">
      <c r="A21" t="s">
        <v>347</v>
      </c>
      <c r="B21" t="s">
        <v>314</v>
      </c>
      <c r="C21" t="s">
        <v>315</v>
      </c>
      <c r="D21" t="s">
        <v>316</v>
      </c>
      <c r="E21">
        <v>1</v>
      </c>
      <c r="F21">
        <v>20</v>
      </c>
      <c r="G21" s="4" t="s">
        <v>21</v>
      </c>
    </row>
    <row r="22" spans="1:7" x14ac:dyDescent="0.35">
      <c r="A22" t="s">
        <v>348</v>
      </c>
      <c r="B22" t="s">
        <v>190</v>
      </c>
      <c r="C22" t="s">
        <v>315</v>
      </c>
      <c r="D22" t="s">
        <v>316</v>
      </c>
      <c r="E22">
        <v>1</v>
      </c>
      <c r="F22">
        <v>21</v>
      </c>
      <c r="G22" s="4" t="s">
        <v>21</v>
      </c>
    </row>
    <row r="23" spans="1:7" x14ac:dyDescent="0.35">
      <c r="A23" t="s">
        <v>349</v>
      </c>
      <c r="B23" t="s">
        <v>314</v>
      </c>
      <c r="C23" t="s">
        <v>315</v>
      </c>
      <c r="D23" t="s">
        <v>316</v>
      </c>
      <c r="E23">
        <v>2</v>
      </c>
      <c r="F23">
        <v>1</v>
      </c>
      <c r="G23" s="4" t="s">
        <v>21</v>
      </c>
    </row>
    <row r="24" spans="1:7" x14ac:dyDescent="0.35">
      <c r="A24" t="s">
        <v>350</v>
      </c>
      <c r="B24" t="s">
        <v>692</v>
      </c>
      <c r="C24" t="s">
        <v>315</v>
      </c>
      <c r="D24" t="s">
        <v>316</v>
      </c>
      <c r="E24">
        <v>2</v>
      </c>
      <c r="F24">
        <v>2</v>
      </c>
      <c r="G24" s="4" t="s">
        <v>21</v>
      </c>
    </row>
    <row r="25" spans="1:7" x14ac:dyDescent="0.35">
      <c r="A25" t="s">
        <v>351</v>
      </c>
      <c r="B25" t="s">
        <v>314</v>
      </c>
      <c r="C25" t="s">
        <v>315</v>
      </c>
      <c r="D25" t="s">
        <v>316</v>
      </c>
      <c r="E25">
        <v>2</v>
      </c>
      <c r="F25">
        <v>3</v>
      </c>
      <c r="G25" s="4" t="s">
        <v>21</v>
      </c>
    </row>
    <row r="26" spans="1:7" x14ac:dyDescent="0.35">
      <c r="A26" t="s">
        <v>352</v>
      </c>
      <c r="B26" t="s">
        <v>353</v>
      </c>
      <c r="C26" t="str">
        <f>IF(BS貸借対照表!E5="","",TEXT((BS貸借対照表!E5),"#,##0"))</f>
        <v>100,000,000</v>
      </c>
      <c r="D26" t="s">
        <v>354</v>
      </c>
      <c r="E26">
        <v>2</v>
      </c>
      <c r="F26">
        <v>4</v>
      </c>
      <c r="G26" s="4" t="s">
        <v>21</v>
      </c>
    </row>
    <row r="27" spans="1:7" x14ac:dyDescent="0.35">
      <c r="A27" t="s">
        <v>355</v>
      </c>
      <c r="B27" t="s">
        <v>356</v>
      </c>
      <c r="C27" t="str">
        <f>IF(BS貸借対照表!E6="","",TEXT((BS貸借対照表!E6),"#,##0"))</f>
        <v>50,000,000</v>
      </c>
      <c r="D27" t="s">
        <v>354</v>
      </c>
      <c r="E27">
        <v>2</v>
      </c>
      <c r="F27">
        <v>5</v>
      </c>
      <c r="G27" s="4" t="s">
        <v>21</v>
      </c>
    </row>
    <row r="28" spans="1:7" x14ac:dyDescent="0.35">
      <c r="A28" t="s">
        <v>357</v>
      </c>
      <c r="B28" t="s">
        <v>358</v>
      </c>
      <c r="C28" t="str">
        <f>IF(BS貸借対照表!E7="","",TEXT((BS貸借対照表!E7),"#,##0"))</f>
        <v>0</v>
      </c>
      <c r="D28" t="s">
        <v>354</v>
      </c>
      <c r="E28">
        <v>2</v>
      </c>
      <c r="F28">
        <v>6</v>
      </c>
      <c r="G28" s="4" t="s">
        <v>21</v>
      </c>
    </row>
    <row r="29" spans="1:7" x14ac:dyDescent="0.35">
      <c r="A29" t="s">
        <v>359</v>
      </c>
      <c r="B29" t="s">
        <v>360</v>
      </c>
      <c r="C29" t="str">
        <f>IF(BS貸借対照表!E8="","",TEXT((BS貸借対照表!E8),"#,##0"))</f>
        <v>35,000,000</v>
      </c>
      <c r="D29" t="s">
        <v>354</v>
      </c>
      <c r="E29">
        <v>2</v>
      </c>
      <c r="F29">
        <v>7</v>
      </c>
      <c r="G29" s="4" t="s">
        <v>21</v>
      </c>
    </row>
    <row r="30" spans="1:7" x14ac:dyDescent="0.35">
      <c r="A30" t="s">
        <v>361</v>
      </c>
      <c r="B30" t="s">
        <v>362</v>
      </c>
      <c r="C30" t="str">
        <f>IF(BS貸借対照表!E9="","",TEXT((BS貸借対照表!E9),"#,##0"))</f>
        <v>15,000,000</v>
      </c>
      <c r="D30" t="s">
        <v>354</v>
      </c>
      <c r="E30">
        <v>2</v>
      </c>
      <c r="F30">
        <v>8</v>
      </c>
      <c r="G30" s="4" t="s">
        <v>21</v>
      </c>
    </row>
    <row r="31" spans="1:7" x14ac:dyDescent="0.35">
      <c r="A31" t="s">
        <v>363</v>
      </c>
      <c r="B31" t="s">
        <v>364</v>
      </c>
      <c r="C31" t="str">
        <f>IF(BS貸借対照表!E10="","",TEXT((BS貸借対照表!E10),"#,##0"))</f>
        <v>0</v>
      </c>
      <c r="D31" t="s">
        <v>354</v>
      </c>
      <c r="E31">
        <v>2</v>
      </c>
      <c r="F31">
        <v>9</v>
      </c>
      <c r="G31" s="4" t="s">
        <v>21</v>
      </c>
    </row>
    <row r="32" spans="1:7" x14ac:dyDescent="0.35">
      <c r="A32" t="s">
        <v>365</v>
      </c>
      <c r="B32" t="s">
        <v>366</v>
      </c>
      <c r="C32" t="str">
        <f>IF(BS貸借対照表!E11="","",TEXT((BS貸借対照表!E11),"#,##0"))</f>
        <v>130,000,000</v>
      </c>
      <c r="D32" t="s">
        <v>354</v>
      </c>
      <c r="E32">
        <v>2</v>
      </c>
      <c r="F32">
        <v>10</v>
      </c>
      <c r="G32" s="4" t="s">
        <v>21</v>
      </c>
    </row>
    <row r="33" spans="1:7" x14ac:dyDescent="0.35">
      <c r="A33" t="s">
        <v>367</v>
      </c>
      <c r="B33" t="s">
        <v>368</v>
      </c>
      <c r="C33" t="str">
        <f>IF(BS貸借対照表!E12="","",TEXT((BS貸借対照表!E12),"#,##0"))</f>
        <v>110,000,000</v>
      </c>
      <c r="D33" t="s">
        <v>354</v>
      </c>
      <c r="E33">
        <v>2</v>
      </c>
      <c r="F33">
        <v>11</v>
      </c>
      <c r="G33" s="4" t="s">
        <v>21</v>
      </c>
    </row>
    <row r="34" spans="1:7" x14ac:dyDescent="0.35">
      <c r="A34" t="s">
        <v>369</v>
      </c>
      <c r="B34" t="s">
        <v>370</v>
      </c>
      <c r="C34" t="str">
        <f>IF(BS貸借対照表!E13="","",TEXT((BS貸借対照表!E13),"#,##0"))</f>
        <v>40,000,000</v>
      </c>
      <c r="D34" t="s">
        <v>354</v>
      </c>
      <c r="E34">
        <v>2</v>
      </c>
      <c r="F34">
        <v>12</v>
      </c>
      <c r="G34" s="4" t="s">
        <v>21</v>
      </c>
    </row>
    <row r="35" spans="1:7" x14ac:dyDescent="0.35">
      <c r="A35" t="s">
        <v>371</v>
      </c>
      <c r="B35" t="s">
        <v>372</v>
      </c>
      <c r="C35" t="str">
        <f>IF(BS貸借対照表!E14="","",TEXT((BS貸借対照表!E14),"#,##0"))</f>
        <v>60,000,000</v>
      </c>
      <c r="D35" t="s">
        <v>354</v>
      </c>
      <c r="E35">
        <v>2</v>
      </c>
      <c r="F35">
        <v>13</v>
      </c>
      <c r="G35" s="4" t="s">
        <v>21</v>
      </c>
    </row>
    <row r="36" spans="1:7" x14ac:dyDescent="0.35">
      <c r="A36" t="s">
        <v>373</v>
      </c>
      <c r="B36" t="s">
        <v>374</v>
      </c>
      <c r="C36" t="str">
        <f>IF(BS貸借対照表!E15="","",TEXT((BS貸借対照表!E15),"#,##0"))</f>
        <v>10,000,000</v>
      </c>
      <c r="D36" t="s">
        <v>354</v>
      </c>
      <c r="E36">
        <v>2</v>
      </c>
      <c r="F36">
        <v>14</v>
      </c>
      <c r="G36" s="4" t="s">
        <v>21</v>
      </c>
    </row>
    <row r="37" spans="1:7" x14ac:dyDescent="0.35">
      <c r="A37" t="s">
        <v>375</v>
      </c>
      <c r="B37" t="s">
        <v>376</v>
      </c>
      <c r="C37" t="str">
        <f>IF(BS貸借対照表!E16="","",TEXT((BS貸借対照表!E16),"#,##0"))</f>
        <v>5,000,000</v>
      </c>
      <c r="D37" t="s">
        <v>354</v>
      </c>
      <c r="E37">
        <v>2</v>
      </c>
      <c r="F37">
        <v>15</v>
      </c>
      <c r="G37" s="4" t="s">
        <v>21</v>
      </c>
    </row>
    <row r="38" spans="1:7" x14ac:dyDescent="0.35">
      <c r="A38" t="s">
        <v>377</v>
      </c>
      <c r="B38" t="s">
        <v>378</v>
      </c>
      <c r="C38" t="str">
        <f>IF(BS貸借対照表!E17="","",TEXT((BS貸借対照表!E17),"#,##0"))</f>
        <v>5,000,000</v>
      </c>
      <c r="D38" t="s">
        <v>354</v>
      </c>
      <c r="E38">
        <v>2</v>
      </c>
      <c r="F38">
        <v>16</v>
      </c>
      <c r="G38" s="4" t="s">
        <v>21</v>
      </c>
    </row>
    <row r="39" spans="1:7" x14ac:dyDescent="0.35">
      <c r="A39" t="s">
        <v>379</v>
      </c>
      <c r="B39" t="s">
        <v>378</v>
      </c>
      <c r="C39" t="str">
        <f>IF(BS貸借対照表!E18="","",TEXT((BS貸借対照表!E18),"#,##0"))</f>
        <v>15,000,000</v>
      </c>
      <c r="D39" t="s">
        <v>354</v>
      </c>
      <c r="E39">
        <v>2</v>
      </c>
      <c r="F39">
        <v>17</v>
      </c>
      <c r="G39" s="4" t="s">
        <v>21</v>
      </c>
    </row>
    <row r="40" spans="1:7" x14ac:dyDescent="0.35">
      <c r="A40" t="s">
        <v>380</v>
      </c>
      <c r="B40" t="s">
        <v>381</v>
      </c>
      <c r="C40" t="str">
        <f>IF(BS貸借対照表!E19="","",TEXT((BS貸借対照表!E19),"#,##0"))</f>
        <v>0</v>
      </c>
      <c r="D40" t="s">
        <v>354</v>
      </c>
      <c r="E40">
        <v>2</v>
      </c>
      <c r="F40">
        <v>18</v>
      </c>
      <c r="G40" s="4" t="s">
        <v>21</v>
      </c>
    </row>
    <row r="41" spans="1:7" x14ac:dyDescent="0.35">
      <c r="A41" t="s">
        <v>382</v>
      </c>
      <c r="B41" t="s">
        <v>314</v>
      </c>
      <c r="D41" t="s">
        <v>316</v>
      </c>
      <c r="E41">
        <v>2</v>
      </c>
      <c r="F41">
        <v>19</v>
      </c>
      <c r="G41" s="4" t="s">
        <v>21</v>
      </c>
    </row>
    <row r="42" spans="1:7" x14ac:dyDescent="0.35">
      <c r="A42" t="s">
        <v>383</v>
      </c>
      <c r="B42" t="s">
        <v>314</v>
      </c>
      <c r="C42" t="s">
        <v>315</v>
      </c>
      <c r="D42" t="s">
        <v>316</v>
      </c>
      <c r="E42">
        <v>2</v>
      </c>
      <c r="F42">
        <v>20</v>
      </c>
      <c r="G42" s="4" t="s">
        <v>21</v>
      </c>
    </row>
    <row r="43" spans="1:7" x14ac:dyDescent="0.35">
      <c r="A43" t="s">
        <v>384</v>
      </c>
      <c r="B43" t="s">
        <v>385</v>
      </c>
      <c r="C43" t="str">
        <f>IF(BS貸借対照表!E22="","",TEXT((BS貸借対照表!E22),"#,##0"))</f>
        <v>230,000,000</v>
      </c>
      <c r="D43" t="s">
        <v>354</v>
      </c>
      <c r="E43">
        <v>2</v>
      </c>
      <c r="F43">
        <v>21</v>
      </c>
      <c r="G43" s="4" t="s">
        <v>21</v>
      </c>
    </row>
    <row r="44" spans="1:7" x14ac:dyDescent="0.35">
      <c r="A44" t="s">
        <v>386</v>
      </c>
      <c r="B44" t="s">
        <v>145</v>
      </c>
      <c r="D44" t="s">
        <v>316</v>
      </c>
      <c r="E44">
        <v>3</v>
      </c>
      <c r="F44">
        <v>1</v>
      </c>
      <c r="G44" s="4" t="s">
        <v>21</v>
      </c>
    </row>
    <row r="45" spans="1:7" x14ac:dyDescent="0.35">
      <c r="A45" t="s">
        <v>387</v>
      </c>
      <c r="B45" t="s">
        <v>792</v>
      </c>
      <c r="D45" t="s">
        <v>316</v>
      </c>
      <c r="E45">
        <v>3</v>
      </c>
      <c r="F45">
        <v>2</v>
      </c>
      <c r="G45" s="4" t="s">
        <v>21</v>
      </c>
    </row>
    <row r="46" spans="1:7" x14ac:dyDescent="0.35">
      <c r="A46" t="s">
        <v>388</v>
      </c>
      <c r="B46" t="s">
        <v>314</v>
      </c>
      <c r="D46" t="s">
        <v>316</v>
      </c>
      <c r="E46">
        <v>3</v>
      </c>
      <c r="F46">
        <v>3</v>
      </c>
      <c r="G46" s="4" t="s">
        <v>21</v>
      </c>
    </row>
    <row r="47" spans="1:7" x14ac:dyDescent="0.35">
      <c r="A47" t="s">
        <v>389</v>
      </c>
      <c r="B47" t="s">
        <v>390</v>
      </c>
      <c r="C47" t="str">
        <f>IF(BS貸借対照表!F5="","",TEXT((BS貸借対照表!F5),"#,##0"))</f>
        <v>105,000,000</v>
      </c>
      <c r="D47" t="s">
        <v>354</v>
      </c>
      <c r="E47">
        <v>3</v>
      </c>
      <c r="F47">
        <v>4</v>
      </c>
      <c r="G47" s="4" t="s">
        <v>21</v>
      </c>
    </row>
    <row r="48" spans="1:7" x14ac:dyDescent="0.35">
      <c r="A48" t="s">
        <v>391</v>
      </c>
      <c r="B48" t="s">
        <v>392</v>
      </c>
      <c r="C48" t="str">
        <f>IF(BS貸借対照表!F6="","",TEXT((BS貸借対照表!F6),"#,##0"))</f>
        <v>55,000,000</v>
      </c>
      <c r="D48" t="s">
        <v>354</v>
      </c>
      <c r="E48">
        <v>3</v>
      </c>
      <c r="F48">
        <v>5</v>
      </c>
      <c r="G48" s="4" t="s">
        <v>21</v>
      </c>
    </row>
    <row r="49" spans="1:7" x14ac:dyDescent="0.35">
      <c r="A49" t="s">
        <v>393</v>
      </c>
      <c r="B49" t="s">
        <v>394</v>
      </c>
      <c r="C49" t="str">
        <f>IF(BS貸借対照表!F7="","",TEXT((BS貸借対照表!F7),"#,##0"))</f>
        <v>0</v>
      </c>
      <c r="D49" t="s">
        <v>354</v>
      </c>
      <c r="E49">
        <v>3</v>
      </c>
      <c r="F49">
        <v>6</v>
      </c>
      <c r="G49" s="4" t="s">
        <v>21</v>
      </c>
    </row>
    <row r="50" spans="1:7" x14ac:dyDescent="0.35">
      <c r="A50" t="s">
        <v>395</v>
      </c>
      <c r="B50" t="s">
        <v>396</v>
      </c>
      <c r="C50" t="str">
        <f>IF(BS貸借対照表!F8="","",TEXT((BS貸借対照表!F8),"#,##0"))</f>
        <v>35,000,000</v>
      </c>
      <c r="D50" t="s">
        <v>354</v>
      </c>
      <c r="E50">
        <v>3</v>
      </c>
      <c r="F50">
        <v>7</v>
      </c>
      <c r="G50" s="4" t="s">
        <v>21</v>
      </c>
    </row>
    <row r="51" spans="1:7" x14ac:dyDescent="0.35">
      <c r="A51" t="s">
        <v>397</v>
      </c>
      <c r="B51" t="s">
        <v>398</v>
      </c>
      <c r="C51" t="str">
        <f>IF(BS貸借対照表!F9="","",TEXT((BS貸借対照表!F9),"#,##0"))</f>
        <v>15,000,000</v>
      </c>
      <c r="D51" t="s">
        <v>354</v>
      </c>
      <c r="E51">
        <v>3</v>
      </c>
      <c r="F51">
        <v>8</v>
      </c>
      <c r="G51" s="4" t="s">
        <v>21</v>
      </c>
    </row>
    <row r="52" spans="1:7" x14ac:dyDescent="0.35">
      <c r="A52" t="s">
        <v>399</v>
      </c>
      <c r="B52" t="s">
        <v>400</v>
      </c>
      <c r="C52" t="str">
        <f>IF(BS貸借対照表!F10="","",TEXT((BS貸借対照表!F10),"#,##0"))</f>
        <v>0</v>
      </c>
      <c r="D52" t="s">
        <v>354</v>
      </c>
      <c r="E52">
        <v>3</v>
      </c>
      <c r="F52">
        <v>9</v>
      </c>
      <c r="G52" s="4" t="s">
        <v>21</v>
      </c>
    </row>
    <row r="53" spans="1:7" x14ac:dyDescent="0.35">
      <c r="A53" t="s">
        <v>401</v>
      </c>
      <c r="B53" t="s">
        <v>402</v>
      </c>
      <c r="C53" t="str">
        <f>IF(BS貸借対照表!F11="","",TEXT((BS貸借対照表!F11),"#,##0"))</f>
        <v>133,000,000</v>
      </c>
      <c r="D53" t="s">
        <v>354</v>
      </c>
      <c r="E53">
        <v>3</v>
      </c>
      <c r="F53">
        <v>10</v>
      </c>
      <c r="G53" s="4" t="s">
        <v>21</v>
      </c>
    </row>
    <row r="54" spans="1:7" x14ac:dyDescent="0.35">
      <c r="A54" t="s">
        <v>403</v>
      </c>
      <c r="B54" t="s">
        <v>404</v>
      </c>
      <c r="C54" t="str">
        <f>IF(BS貸借対照表!F12="","",TEXT((BS貸借対照表!F12),"#,##0"))</f>
        <v>113,000,000</v>
      </c>
      <c r="D54" t="s">
        <v>354</v>
      </c>
      <c r="E54">
        <v>3</v>
      </c>
      <c r="F54">
        <v>11</v>
      </c>
      <c r="G54" s="4" t="s">
        <v>21</v>
      </c>
    </row>
    <row r="55" spans="1:7" x14ac:dyDescent="0.35">
      <c r="A55" t="s">
        <v>405</v>
      </c>
      <c r="B55" t="s">
        <v>406</v>
      </c>
      <c r="C55" t="str">
        <f>IF(BS貸借対照表!F13="","",TEXT((BS貸借対照表!F13),"#,##0"))</f>
        <v>40,000,000</v>
      </c>
      <c r="D55" t="s">
        <v>354</v>
      </c>
      <c r="E55">
        <v>3</v>
      </c>
      <c r="F55">
        <v>12</v>
      </c>
      <c r="G55" s="4" t="s">
        <v>21</v>
      </c>
    </row>
    <row r="56" spans="1:7" x14ac:dyDescent="0.35">
      <c r="A56" t="s">
        <v>407</v>
      </c>
      <c r="B56" t="s">
        <v>408</v>
      </c>
      <c r="C56" t="str">
        <f>IF(BS貸借対照表!F14="","",TEXT((BS貸借対照表!F14),"#,##0"))</f>
        <v>63,000,000</v>
      </c>
      <c r="D56" t="s">
        <v>354</v>
      </c>
      <c r="E56">
        <v>3</v>
      </c>
      <c r="F56">
        <v>13</v>
      </c>
      <c r="G56" s="4" t="s">
        <v>21</v>
      </c>
    </row>
    <row r="57" spans="1:7" x14ac:dyDescent="0.35">
      <c r="A57" t="s">
        <v>409</v>
      </c>
      <c r="B57" t="s">
        <v>410</v>
      </c>
      <c r="C57" t="str">
        <f>IF(BS貸借対照表!F15="","",TEXT((BS貸借対照表!F15),"#,##0"))</f>
        <v>10,000,000</v>
      </c>
      <c r="D57" t="s">
        <v>354</v>
      </c>
      <c r="E57">
        <v>3</v>
      </c>
      <c r="F57">
        <v>14</v>
      </c>
      <c r="G57" s="4" t="s">
        <v>21</v>
      </c>
    </row>
    <row r="58" spans="1:7" x14ac:dyDescent="0.35">
      <c r="A58" t="s">
        <v>411</v>
      </c>
      <c r="B58" t="s">
        <v>412</v>
      </c>
      <c r="C58" t="str">
        <f>IF(BS貸借対照表!F16="","",TEXT((BS貸借対照表!F16),"#,##0"))</f>
        <v>5,000,000</v>
      </c>
      <c r="D58" t="s">
        <v>354</v>
      </c>
      <c r="E58">
        <v>3</v>
      </c>
      <c r="F58">
        <v>15</v>
      </c>
      <c r="G58" s="4" t="s">
        <v>21</v>
      </c>
    </row>
    <row r="59" spans="1:7" x14ac:dyDescent="0.35">
      <c r="A59" t="s">
        <v>413</v>
      </c>
      <c r="B59" t="s">
        <v>414</v>
      </c>
      <c r="C59" t="str">
        <f>IF(BS貸借対照表!F17="","",TEXT((BS貸借対照表!F17),"#,##0"))</f>
        <v>5,000,000</v>
      </c>
      <c r="D59" t="s">
        <v>354</v>
      </c>
      <c r="E59">
        <v>3</v>
      </c>
      <c r="F59">
        <v>16</v>
      </c>
      <c r="G59" s="4" t="s">
        <v>21</v>
      </c>
    </row>
    <row r="60" spans="1:7" x14ac:dyDescent="0.35">
      <c r="A60" t="s">
        <v>415</v>
      </c>
      <c r="B60" t="s">
        <v>414</v>
      </c>
      <c r="C60" t="str">
        <f>IF(BS貸借対照表!F18="","",TEXT((BS貸借対照表!F18),"#,##0"))</f>
        <v>15,000,000</v>
      </c>
      <c r="D60" t="s">
        <v>354</v>
      </c>
      <c r="E60">
        <v>3</v>
      </c>
      <c r="F60">
        <v>17</v>
      </c>
      <c r="G60" s="4" t="s">
        <v>21</v>
      </c>
    </row>
    <row r="61" spans="1:7" x14ac:dyDescent="0.35">
      <c r="A61" t="s">
        <v>416</v>
      </c>
      <c r="B61" t="s">
        <v>417</v>
      </c>
      <c r="C61" t="str">
        <f>IF(BS貸借対照表!F19="","",TEXT((BS貸借対照表!F19),"#,##0"))</f>
        <v>0</v>
      </c>
      <c r="D61" t="s">
        <v>354</v>
      </c>
      <c r="E61">
        <v>3</v>
      </c>
      <c r="F61">
        <v>18</v>
      </c>
      <c r="G61" s="4" t="s">
        <v>21</v>
      </c>
    </row>
    <row r="62" spans="1:7" x14ac:dyDescent="0.35">
      <c r="A62" t="s">
        <v>418</v>
      </c>
      <c r="B62" t="s">
        <v>314</v>
      </c>
      <c r="C62" t="s">
        <v>315</v>
      </c>
      <c r="D62" t="s">
        <v>316</v>
      </c>
      <c r="E62">
        <v>3</v>
      </c>
      <c r="F62">
        <v>19</v>
      </c>
      <c r="G62" s="4" t="s">
        <v>21</v>
      </c>
    </row>
    <row r="63" spans="1:7" x14ac:dyDescent="0.35">
      <c r="A63" t="s">
        <v>419</v>
      </c>
      <c r="B63" t="s">
        <v>314</v>
      </c>
      <c r="C63" t="s">
        <v>315</v>
      </c>
      <c r="D63" t="s">
        <v>316</v>
      </c>
      <c r="E63">
        <v>3</v>
      </c>
      <c r="F63">
        <v>20</v>
      </c>
      <c r="G63" s="4" t="s">
        <v>21</v>
      </c>
    </row>
    <row r="64" spans="1:7" x14ac:dyDescent="0.35">
      <c r="A64" t="s">
        <v>420</v>
      </c>
      <c r="B64" t="s">
        <v>421</v>
      </c>
      <c r="C64" t="str">
        <f>IF(BS貸借対照表!F22="","",TEXT((BS貸借対照表!F22),"#,##0"))</f>
        <v>238,000,000</v>
      </c>
      <c r="D64" t="s">
        <v>354</v>
      </c>
      <c r="E64">
        <v>3</v>
      </c>
      <c r="F64">
        <v>21</v>
      </c>
      <c r="G64" s="4" t="s">
        <v>21</v>
      </c>
    </row>
    <row r="65" spans="1:7" x14ac:dyDescent="0.35">
      <c r="A65" t="s">
        <v>422</v>
      </c>
      <c r="B65" t="s">
        <v>314</v>
      </c>
      <c r="C65" t="s">
        <v>315</v>
      </c>
      <c r="D65" t="s">
        <v>316</v>
      </c>
      <c r="E65">
        <v>4</v>
      </c>
      <c r="F65">
        <v>1</v>
      </c>
      <c r="G65" s="4" t="s">
        <v>21</v>
      </c>
    </row>
    <row r="66" spans="1:7" x14ac:dyDescent="0.35">
      <c r="A66" t="s">
        <v>423</v>
      </c>
      <c r="B66" t="s">
        <v>151</v>
      </c>
      <c r="C66" t="s">
        <v>315</v>
      </c>
      <c r="D66" t="s">
        <v>316</v>
      </c>
      <c r="E66">
        <v>4</v>
      </c>
      <c r="F66">
        <v>2</v>
      </c>
      <c r="G66" s="4" t="s">
        <v>21</v>
      </c>
    </row>
    <row r="67" spans="1:7" x14ac:dyDescent="0.35">
      <c r="A67" t="s">
        <v>424</v>
      </c>
      <c r="B67" t="s">
        <v>314</v>
      </c>
      <c r="C67" t="s">
        <v>315</v>
      </c>
      <c r="D67" t="s">
        <v>316</v>
      </c>
      <c r="E67">
        <v>4</v>
      </c>
      <c r="F67">
        <v>3</v>
      </c>
      <c r="G67" s="4" t="s">
        <v>21</v>
      </c>
    </row>
    <row r="68" spans="1:7" x14ac:dyDescent="0.35">
      <c r="A68" t="s">
        <v>425</v>
      </c>
      <c r="B68" t="s">
        <v>426</v>
      </c>
      <c r="C68" t="str">
        <f>IF(BS貸借対照表!G5="","",TEXT((BS貸借対照表!G5),"#,##0"))</f>
        <v>110,000,000</v>
      </c>
      <c r="D68" t="s">
        <v>354</v>
      </c>
      <c r="E68">
        <v>4</v>
      </c>
      <c r="F68">
        <v>4</v>
      </c>
      <c r="G68" s="4" t="s">
        <v>21</v>
      </c>
    </row>
    <row r="69" spans="1:7" x14ac:dyDescent="0.35">
      <c r="A69" t="s">
        <v>427</v>
      </c>
      <c r="B69" t="s">
        <v>428</v>
      </c>
      <c r="C69" t="str">
        <f>IF(BS貸借対照表!G6="","",TEXT((BS貸借対照表!G6),"#,##0"))</f>
        <v>60,000,000</v>
      </c>
      <c r="D69" t="s">
        <v>354</v>
      </c>
      <c r="E69">
        <v>4</v>
      </c>
      <c r="F69">
        <v>5</v>
      </c>
      <c r="G69" s="4" t="s">
        <v>21</v>
      </c>
    </row>
    <row r="70" spans="1:7" x14ac:dyDescent="0.35">
      <c r="A70" t="s">
        <v>429</v>
      </c>
      <c r="B70" t="s">
        <v>430</v>
      </c>
      <c r="C70" t="str">
        <f>IF(BS貸借対照表!G7="","",TEXT((BS貸借対照表!G7),"#,##0"))</f>
        <v>0</v>
      </c>
      <c r="D70" t="s">
        <v>354</v>
      </c>
      <c r="E70">
        <v>4</v>
      </c>
      <c r="F70">
        <v>6</v>
      </c>
      <c r="G70" s="4" t="s">
        <v>21</v>
      </c>
    </row>
    <row r="71" spans="1:7" x14ac:dyDescent="0.35">
      <c r="A71" t="s">
        <v>431</v>
      </c>
      <c r="B71" t="s">
        <v>432</v>
      </c>
      <c r="C71" t="str">
        <f>IF(BS貸借対照表!G8="","",TEXT((BS貸借対照表!G8),"#,##0"))</f>
        <v>35,000,000</v>
      </c>
      <c r="D71" t="s">
        <v>354</v>
      </c>
      <c r="E71">
        <v>4</v>
      </c>
      <c r="F71">
        <v>7</v>
      </c>
      <c r="G71" s="4" t="s">
        <v>21</v>
      </c>
    </row>
    <row r="72" spans="1:7" x14ac:dyDescent="0.35">
      <c r="A72" t="s">
        <v>433</v>
      </c>
      <c r="B72" t="s">
        <v>434</v>
      </c>
      <c r="C72" t="str">
        <f>IF(BS貸借対照表!G9="","",TEXT((BS貸借対照表!G9),"#,##0"))</f>
        <v>15,000,000</v>
      </c>
      <c r="D72" t="s">
        <v>354</v>
      </c>
      <c r="E72">
        <v>4</v>
      </c>
      <c r="F72">
        <v>8</v>
      </c>
      <c r="G72" s="4" t="s">
        <v>21</v>
      </c>
    </row>
    <row r="73" spans="1:7" x14ac:dyDescent="0.35">
      <c r="A73" t="s">
        <v>435</v>
      </c>
      <c r="B73" t="s">
        <v>436</v>
      </c>
      <c r="C73" t="str">
        <f>IF(BS貸借対照表!G10="","",TEXT((BS貸借対照表!G10),"#,##0"))</f>
        <v>0</v>
      </c>
      <c r="D73" t="s">
        <v>354</v>
      </c>
      <c r="E73">
        <v>4</v>
      </c>
      <c r="F73">
        <v>9</v>
      </c>
      <c r="G73" s="4" t="s">
        <v>21</v>
      </c>
    </row>
    <row r="74" spans="1:7" x14ac:dyDescent="0.35">
      <c r="A74" t="s">
        <v>437</v>
      </c>
      <c r="B74" t="s">
        <v>438</v>
      </c>
      <c r="C74" t="str">
        <f>IF(BS貸借対照表!G11="","",TEXT((BS貸借対照表!G11),"#,##0"))</f>
        <v>135,000,000</v>
      </c>
      <c r="D74" t="s">
        <v>354</v>
      </c>
      <c r="E74">
        <v>4</v>
      </c>
      <c r="F74">
        <v>10</v>
      </c>
      <c r="G74" s="4" t="s">
        <v>21</v>
      </c>
    </row>
    <row r="75" spans="1:7" x14ac:dyDescent="0.35">
      <c r="A75" t="s">
        <v>439</v>
      </c>
      <c r="B75" t="s">
        <v>440</v>
      </c>
      <c r="C75" t="str">
        <f>IF(BS貸借対照表!G12="","",TEXT((BS貸借対照表!G12),"#,##0"))</f>
        <v>115,000,000</v>
      </c>
      <c r="D75" t="s">
        <v>354</v>
      </c>
      <c r="E75">
        <v>4</v>
      </c>
      <c r="F75">
        <v>11</v>
      </c>
      <c r="G75" s="4" t="s">
        <v>21</v>
      </c>
    </row>
    <row r="76" spans="1:7" x14ac:dyDescent="0.35">
      <c r="A76" t="s">
        <v>441</v>
      </c>
      <c r="B76" t="s">
        <v>442</v>
      </c>
      <c r="C76" t="str">
        <f>IF(BS貸借対照表!G13="","",TEXT((BS貸借対照表!G13),"#,##0"))</f>
        <v>40,000,000</v>
      </c>
      <c r="D76" t="s">
        <v>354</v>
      </c>
      <c r="E76">
        <v>4</v>
      </c>
      <c r="F76">
        <v>12</v>
      </c>
      <c r="G76" s="4" t="s">
        <v>21</v>
      </c>
    </row>
    <row r="77" spans="1:7" x14ac:dyDescent="0.35">
      <c r="A77" t="s">
        <v>443</v>
      </c>
      <c r="B77" t="s">
        <v>444</v>
      </c>
      <c r="C77" t="str">
        <f>IF(BS貸借対照表!G14="","",TEXT((BS貸借対照表!G14),"#,##0"))</f>
        <v>65,000,000</v>
      </c>
      <c r="D77" t="s">
        <v>354</v>
      </c>
      <c r="E77">
        <v>4</v>
      </c>
      <c r="F77">
        <v>13</v>
      </c>
      <c r="G77" s="4" t="s">
        <v>21</v>
      </c>
    </row>
    <row r="78" spans="1:7" x14ac:dyDescent="0.35">
      <c r="A78" t="s">
        <v>445</v>
      </c>
      <c r="B78" t="s">
        <v>446</v>
      </c>
      <c r="C78" t="str">
        <f>IF(BS貸借対照表!G15="","",TEXT((BS貸借対照表!G15),"#,##0"))</f>
        <v>10,000,000</v>
      </c>
      <c r="D78" t="s">
        <v>354</v>
      </c>
      <c r="E78">
        <v>4</v>
      </c>
      <c r="F78">
        <v>14</v>
      </c>
      <c r="G78" s="4" t="s">
        <v>21</v>
      </c>
    </row>
    <row r="79" spans="1:7" x14ac:dyDescent="0.35">
      <c r="A79" t="s">
        <v>447</v>
      </c>
      <c r="B79" t="s">
        <v>448</v>
      </c>
      <c r="C79" t="str">
        <f>IF(BS貸借対照表!G16="","",TEXT((BS貸借対照表!G16),"#,##0"))</f>
        <v>5,000,000</v>
      </c>
      <c r="D79" t="s">
        <v>354</v>
      </c>
      <c r="E79">
        <v>4</v>
      </c>
      <c r="F79">
        <v>15</v>
      </c>
      <c r="G79" s="4" t="s">
        <v>21</v>
      </c>
    </row>
    <row r="80" spans="1:7" x14ac:dyDescent="0.35">
      <c r="A80" t="s">
        <v>449</v>
      </c>
      <c r="B80" t="s">
        <v>450</v>
      </c>
      <c r="C80" t="str">
        <f>IF(BS貸借対照表!G17="","",TEXT((BS貸借対照表!G17),"#,##0"))</f>
        <v>5,000,000</v>
      </c>
      <c r="D80" t="s">
        <v>354</v>
      </c>
      <c r="E80">
        <v>4</v>
      </c>
      <c r="F80">
        <v>16</v>
      </c>
      <c r="G80" s="4" t="s">
        <v>21</v>
      </c>
    </row>
    <row r="81" spans="1:7" x14ac:dyDescent="0.35">
      <c r="A81" t="s">
        <v>451</v>
      </c>
      <c r="B81" t="s">
        <v>450</v>
      </c>
      <c r="C81" t="str">
        <f>IF(BS貸借対照表!G18="","",TEXT((BS貸借対照表!G18),"#,##0"))</f>
        <v>15,000,000</v>
      </c>
      <c r="D81" t="s">
        <v>354</v>
      </c>
      <c r="E81">
        <v>4</v>
      </c>
      <c r="F81">
        <v>17</v>
      </c>
      <c r="G81" s="4" t="s">
        <v>21</v>
      </c>
    </row>
    <row r="82" spans="1:7" x14ac:dyDescent="0.35">
      <c r="A82" t="s">
        <v>452</v>
      </c>
      <c r="B82" t="s">
        <v>453</v>
      </c>
      <c r="C82" t="str">
        <f>IF(BS貸借対照表!G19="","",TEXT((BS貸借対照表!G19),"#,##0"))</f>
        <v>0</v>
      </c>
      <c r="D82" t="s">
        <v>354</v>
      </c>
      <c r="E82">
        <v>4</v>
      </c>
      <c r="F82">
        <v>18</v>
      </c>
      <c r="G82" s="4" t="s">
        <v>21</v>
      </c>
    </row>
    <row r="83" spans="1:7" x14ac:dyDescent="0.35">
      <c r="A83" t="s">
        <v>454</v>
      </c>
      <c r="B83" t="s">
        <v>314</v>
      </c>
      <c r="C83" t="s">
        <v>315</v>
      </c>
      <c r="D83" t="s">
        <v>316</v>
      </c>
      <c r="E83">
        <v>4</v>
      </c>
      <c r="F83">
        <v>19</v>
      </c>
      <c r="G83" s="4" t="s">
        <v>21</v>
      </c>
    </row>
    <row r="84" spans="1:7" x14ac:dyDescent="0.35">
      <c r="A84" t="s">
        <v>455</v>
      </c>
      <c r="B84" t="s">
        <v>314</v>
      </c>
      <c r="C84" t="s">
        <v>315</v>
      </c>
      <c r="D84" t="s">
        <v>316</v>
      </c>
      <c r="E84">
        <v>4</v>
      </c>
      <c r="F84">
        <v>20</v>
      </c>
      <c r="G84" s="4" t="s">
        <v>21</v>
      </c>
    </row>
    <row r="85" spans="1:7" x14ac:dyDescent="0.35">
      <c r="A85" t="s">
        <v>456</v>
      </c>
      <c r="B85" t="s">
        <v>457</v>
      </c>
      <c r="C85" t="str">
        <f>IF(BS貸借対照表!G22="","",TEXT((BS貸借対照表!G22),"#,##0"))</f>
        <v>245,000,000</v>
      </c>
      <c r="D85" t="s">
        <v>354</v>
      </c>
      <c r="E85">
        <v>4</v>
      </c>
      <c r="F85">
        <v>21</v>
      </c>
      <c r="G85" s="4" t="s">
        <v>21</v>
      </c>
    </row>
    <row r="86" spans="1:7" x14ac:dyDescent="0.35">
      <c r="A86" t="s">
        <v>458</v>
      </c>
      <c r="B86" t="s">
        <v>314</v>
      </c>
      <c r="C86" t="s">
        <v>315</v>
      </c>
      <c r="D86" t="s">
        <v>316</v>
      </c>
      <c r="E86">
        <v>5</v>
      </c>
      <c r="F86">
        <v>1</v>
      </c>
      <c r="G86" s="4" t="s">
        <v>21</v>
      </c>
    </row>
    <row r="87" spans="1:7" x14ac:dyDescent="0.35">
      <c r="A87" t="s">
        <v>459</v>
      </c>
      <c r="B87" t="s">
        <v>150</v>
      </c>
      <c r="C87" t="s">
        <v>315</v>
      </c>
      <c r="D87" t="s">
        <v>316</v>
      </c>
      <c r="E87">
        <v>5</v>
      </c>
      <c r="F87">
        <v>2</v>
      </c>
      <c r="G87" s="4" t="s">
        <v>21</v>
      </c>
    </row>
    <row r="88" spans="1:7" x14ac:dyDescent="0.35">
      <c r="A88" t="s">
        <v>460</v>
      </c>
      <c r="B88" t="s">
        <v>155</v>
      </c>
      <c r="C88" t="s">
        <v>315</v>
      </c>
      <c r="D88" t="s">
        <v>316</v>
      </c>
      <c r="E88">
        <v>5</v>
      </c>
      <c r="F88">
        <v>3</v>
      </c>
      <c r="G88" s="4" t="s">
        <v>21</v>
      </c>
    </row>
    <row r="89" spans="1:7" x14ac:dyDescent="0.35">
      <c r="A89" t="s">
        <v>461</v>
      </c>
      <c r="B89" t="s">
        <v>159</v>
      </c>
      <c r="C89" t="s">
        <v>315</v>
      </c>
      <c r="D89" t="s">
        <v>316</v>
      </c>
      <c r="E89">
        <v>5</v>
      </c>
      <c r="F89">
        <v>4</v>
      </c>
      <c r="G89" s="4" t="s">
        <v>21</v>
      </c>
    </row>
    <row r="90" spans="1:7" x14ac:dyDescent="0.35">
      <c r="A90" t="s">
        <v>462</v>
      </c>
      <c r="B90" t="s">
        <v>463</v>
      </c>
      <c r="C90" t="s">
        <v>315</v>
      </c>
      <c r="D90" t="s">
        <v>316</v>
      </c>
      <c r="E90">
        <v>5</v>
      </c>
      <c r="F90">
        <v>5</v>
      </c>
      <c r="G90" s="4" t="s">
        <v>21</v>
      </c>
    </row>
    <row r="91" spans="1:7" x14ac:dyDescent="0.35">
      <c r="A91" t="s">
        <v>464</v>
      </c>
      <c r="B91" t="s">
        <v>465</v>
      </c>
      <c r="C91" t="s">
        <v>315</v>
      </c>
      <c r="D91" t="s">
        <v>316</v>
      </c>
      <c r="E91">
        <v>5</v>
      </c>
      <c r="F91">
        <v>6</v>
      </c>
      <c r="G91" s="4" t="s">
        <v>21</v>
      </c>
    </row>
    <row r="92" spans="1:7" x14ac:dyDescent="0.35">
      <c r="A92" t="s">
        <v>466</v>
      </c>
      <c r="B92" t="s">
        <v>467</v>
      </c>
      <c r="C92" t="s">
        <v>315</v>
      </c>
      <c r="D92" t="s">
        <v>316</v>
      </c>
      <c r="E92">
        <v>5</v>
      </c>
      <c r="F92">
        <v>7</v>
      </c>
      <c r="G92" s="4" t="s">
        <v>21</v>
      </c>
    </row>
    <row r="93" spans="1:7" x14ac:dyDescent="0.35">
      <c r="A93" t="s">
        <v>468</v>
      </c>
      <c r="B93" t="s">
        <v>469</v>
      </c>
      <c r="C93" t="s">
        <v>315</v>
      </c>
      <c r="D93" t="s">
        <v>316</v>
      </c>
      <c r="E93">
        <v>5</v>
      </c>
      <c r="F93">
        <v>8</v>
      </c>
      <c r="G93" s="4" t="s">
        <v>21</v>
      </c>
    </row>
    <row r="94" spans="1:7" x14ac:dyDescent="0.35">
      <c r="A94" t="s">
        <v>470</v>
      </c>
      <c r="B94" t="s">
        <v>471</v>
      </c>
      <c r="C94" t="s">
        <v>315</v>
      </c>
      <c r="D94" t="s">
        <v>316</v>
      </c>
      <c r="E94">
        <v>5</v>
      </c>
      <c r="F94">
        <v>9</v>
      </c>
      <c r="G94" s="4" t="s">
        <v>21</v>
      </c>
    </row>
    <row r="95" spans="1:7" x14ac:dyDescent="0.35">
      <c r="A95" t="s">
        <v>472</v>
      </c>
      <c r="B95" t="s">
        <v>171</v>
      </c>
      <c r="C95" t="s">
        <v>315</v>
      </c>
      <c r="D95" t="s">
        <v>316</v>
      </c>
      <c r="E95">
        <v>5</v>
      </c>
      <c r="F95">
        <v>10</v>
      </c>
      <c r="G95" s="4" t="s">
        <v>21</v>
      </c>
    </row>
    <row r="96" spans="1:7" x14ac:dyDescent="0.35">
      <c r="A96" t="s">
        <v>473</v>
      </c>
      <c r="B96" t="s">
        <v>474</v>
      </c>
      <c r="C96" t="s">
        <v>315</v>
      </c>
      <c r="D96" t="s">
        <v>316</v>
      </c>
      <c r="E96">
        <v>5</v>
      </c>
      <c r="F96">
        <v>11</v>
      </c>
      <c r="G96" s="4" t="s">
        <v>21</v>
      </c>
    </row>
    <row r="97" spans="1:7" x14ac:dyDescent="0.35">
      <c r="A97" t="s">
        <v>475</v>
      </c>
      <c r="B97" t="s">
        <v>476</v>
      </c>
      <c r="C97" t="s">
        <v>315</v>
      </c>
      <c r="D97" t="s">
        <v>316</v>
      </c>
      <c r="E97">
        <v>5</v>
      </c>
      <c r="F97">
        <v>12</v>
      </c>
      <c r="G97" s="4" t="s">
        <v>21</v>
      </c>
    </row>
    <row r="98" spans="1:7" x14ac:dyDescent="0.35">
      <c r="A98" t="s">
        <v>477</v>
      </c>
      <c r="B98" t="s">
        <v>177</v>
      </c>
      <c r="C98" t="s">
        <v>315</v>
      </c>
      <c r="D98" t="s">
        <v>316</v>
      </c>
      <c r="E98">
        <v>5</v>
      </c>
      <c r="F98">
        <v>13</v>
      </c>
      <c r="G98" s="4" t="s">
        <v>21</v>
      </c>
    </row>
    <row r="99" spans="1:7" x14ac:dyDescent="0.35">
      <c r="A99" t="s">
        <v>478</v>
      </c>
      <c r="B99" t="s">
        <v>179</v>
      </c>
      <c r="C99" t="s">
        <v>315</v>
      </c>
      <c r="D99" t="s">
        <v>316</v>
      </c>
      <c r="E99">
        <v>5</v>
      </c>
      <c r="F99">
        <v>14</v>
      </c>
      <c r="G99" s="4" t="s">
        <v>21</v>
      </c>
    </row>
    <row r="100" spans="1:7" x14ac:dyDescent="0.35">
      <c r="A100" t="s">
        <v>479</v>
      </c>
      <c r="B100" t="s">
        <v>181</v>
      </c>
      <c r="C100" t="s">
        <v>315</v>
      </c>
      <c r="D100" t="s">
        <v>316</v>
      </c>
      <c r="E100">
        <v>5</v>
      </c>
      <c r="F100">
        <v>15</v>
      </c>
      <c r="G100" s="4" t="s">
        <v>21</v>
      </c>
    </row>
    <row r="101" spans="1:7" x14ac:dyDescent="0.35">
      <c r="A101" t="s">
        <v>480</v>
      </c>
      <c r="B101" t="s">
        <v>183</v>
      </c>
      <c r="C101" t="s">
        <v>315</v>
      </c>
      <c r="D101" t="s">
        <v>316</v>
      </c>
      <c r="E101">
        <v>5</v>
      </c>
      <c r="F101">
        <v>16</v>
      </c>
      <c r="G101" s="4" t="s">
        <v>21</v>
      </c>
    </row>
    <row r="102" spans="1:7" x14ac:dyDescent="0.35">
      <c r="A102" t="s">
        <v>481</v>
      </c>
      <c r="B102" t="s">
        <v>482</v>
      </c>
      <c r="C102" t="s">
        <v>315</v>
      </c>
      <c r="D102" t="s">
        <v>316</v>
      </c>
      <c r="E102">
        <v>5</v>
      </c>
      <c r="F102">
        <v>17</v>
      </c>
      <c r="G102" s="4" t="s">
        <v>21</v>
      </c>
    </row>
    <row r="103" spans="1:7" x14ac:dyDescent="0.35">
      <c r="A103" t="s">
        <v>483</v>
      </c>
      <c r="B103" t="s">
        <v>484</v>
      </c>
      <c r="C103" t="s">
        <v>315</v>
      </c>
      <c r="D103" t="s">
        <v>316</v>
      </c>
      <c r="E103">
        <v>5</v>
      </c>
      <c r="F103">
        <v>18</v>
      </c>
      <c r="G103" s="4" t="s">
        <v>21</v>
      </c>
    </row>
    <row r="104" spans="1:7" x14ac:dyDescent="0.35">
      <c r="A104" t="s">
        <v>485</v>
      </c>
      <c r="B104" t="s">
        <v>486</v>
      </c>
      <c r="C104" t="s">
        <v>315</v>
      </c>
      <c r="D104" t="s">
        <v>316</v>
      </c>
      <c r="E104">
        <v>5</v>
      </c>
      <c r="F104">
        <v>19</v>
      </c>
      <c r="G104" s="4" t="s">
        <v>21</v>
      </c>
    </row>
    <row r="105" spans="1:7" x14ac:dyDescent="0.35">
      <c r="A105" t="s">
        <v>487</v>
      </c>
      <c r="B105" t="s">
        <v>189</v>
      </c>
      <c r="C105" t="s">
        <v>315</v>
      </c>
      <c r="D105" t="s">
        <v>316</v>
      </c>
      <c r="E105">
        <v>5</v>
      </c>
      <c r="F105">
        <v>20</v>
      </c>
      <c r="G105" s="4" t="s">
        <v>21</v>
      </c>
    </row>
    <row r="106" spans="1:7" x14ac:dyDescent="0.35">
      <c r="A106" t="s">
        <v>488</v>
      </c>
      <c r="B106" t="s">
        <v>191</v>
      </c>
      <c r="C106" t="s">
        <v>315</v>
      </c>
      <c r="D106" t="s">
        <v>316</v>
      </c>
      <c r="E106">
        <v>5</v>
      </c>
      <c r="F106">
        <v>21</v>
      </c>
      <c r="G106" s="4" t="s">
        <v>21</v>
      </c>
    </row>
    <row r="107" spans="1:7" x14ac:dyDescent="0.35">
      <c r="A107" t="s">
        <v>489</v>
      </c>
      <c r="B107" t="s">
        <v>314</v>
      </c>
      <c r="C107" t="s">
        <v>315</v>
      </c>
      <c r="D107" t="s">
        <v>316</v>
      </c>
      <c r="E107">
        <v>6</v>
      </c>
      <c r="F107">
        <v>1</v>
      </c>
      <c r="G107" s="4" t="s">
        <v>21</v>
      </c>
    </row>
    <row r="108" spans="1:7" x14ac:dyDescent="0.35">
      <c r="A108" t="s">
        <v>490</v>
      </c>
      <c r="B108" t="s">
        <v>280</v>
      </c>
      <c r="C108" t="s">
        <v>315</v>
      </c>
      <c r="D108" t="s">
        <v>316</v>
      </c>
      <c r="E108">
        <v>6</v>
      </c>
      <c r="F108">
        <v>2</v>
      </c>
      <c r="G108" s="4" t="s">
        <v>21</v>
      </c>
    </row>
    <row r="109" spans="1:7" x14ac:dyDescent="0.35">
      <c r="A109" t="s">
        <v>491</v>
      </c>
      <c r="B109" t="s">
        <v>314</v>
      </c>
      <c r="C109" t="s">
        <v>315</v>
      </c>
      <c r="D109" t="s">
        <v>316</v>
      </c>
      <c r="E109">
        <v>6</v>
      </c>
      <c r="F109">
        <v>3</v>
      </c>
      <c r="G109" s="4" t="s">
        <v>21</v>
      </c>
    </row>
    <row r="110" spans="1:7" x14ac:dyDescent="0.35">
      <c r="A110" t="s">
        <v>492</v>
      </c>
      <c r="B110" t="s">
        <v>493</v>
      </c>
      <c r="C110" t="str">
        <f>IF(BS貸借対照表!L5="","",TEXT((BS貸借対照表!L5),"#,##0"))</f>
        <v>60,000,000</v>
      </c>
      <c r="D110" t="s">
        <v>354</v>
      </c>
      <c r="E110">
        <v>6</v>
      </c>
      <c r="F110">
        <v>4</v>
      </c>
      <c r="G110" s="4" t="s">
        <v>21</v>
      </c>
    </row>
    <row r="111" spans="1:7" x14ac:dyDescent="0.35">
      <c r="A111" t="s">
        <v>494</v>
      </c>
      <c r="B111" t="s">
        <v>495</v>
      </c>
      <c r="C111" t="str">
        <f>IF(BS貸借対照表!L6="","",TEXT((BS貸借対照表!L6),"#,##0"))</f>
        <v>0</v>
      </c>
      <c r="D111" t="s">
        <v>354</v>
      </c>
      <c r="E111">
        <v>6</v>
      </c>
      <c r="F111">
        <v>5</v>
      </c>
      <c r="G111" s="4" t="s">
        <v>21</v>
      </c>
    </row>
    <row r="112" spans="1:7" x14ac:dyDescent="0.35">
      <c r="A112" t="s">
        <v>496</v>
      </c>
      <c r="B112" t="s">
        <v>497</v>
      </c>
      <c r="C112" t="str">
        <f>IF(BS貸借対照表!L7="","",TEXT((BS貸借対照表!L7),"#,##0"))</f>
        <v>30,000,000</v>
      </c>
      <c r="D112" t="s">
        <v>354</v>
      </c>
      <c r="E112">
        <v>6</v>
      </c>
      <c r="F112">
        <v>6</v>
      </c>
      <c r="G112" s="4" t="s">
        <v>21</v>
      </c>
    </row>
    <row r="113" spans="1:7" x14ac:dyDescent="0.35">
      <c r="A113" t="s">
        <v>498</v>
      </c>
      <c r="B113" t="s">
        <v>499</v>
      </c>
      <c r="C113" t="str">
        <f>IF(BS貸借対照表!L8="","",TEXT((BS貸借対照表!L8),"#,##0"))</f>
        <v>20,000,000</v>
      </c>
      <c r="D113" t="s">
        <v>354</v>
      </c>
      <c r="E113">
        <v>6</v>
      </c>
      <c r="F113">
        <v>7</v>
      </c>
      <c r="G113" s="4" t="s">
        <v>21</v>
      </c>
    </row>
    <row r="114" spans="1:7" x14ac:dyDescent="0.35">
      <c r="A114" t="s">
        <v>500</v>
      </c>
      <c r="B114" t="s">
        <v>501</v>
      </c>
      <c r="C114" t="str">
        <f>IF(BS貸借対照表!L9="","",TEXT((BS貸借対照表!L9),"#,##0"))</f>
        <v>0</v>
      </c>
      <c r="D114" t="s">
        <v>354</v>
      </c>
      <c r="E114">
        <v>6</v>
      </c>
      <c r="F114">
        <v>8</v>
      </c>
      <c r="G114" s="4" t="s">
        <v>21</v>
      </c>
    </row>
    <row r="115" spans="1:7" x14ac:dyDescent="0.35">
      <c r="A115" t="s">
        <v>502</v>
      </c>
      <c r="B115" t="s">
        <v>503</v>
      </c>
      <c r="C115" t="str">
        <f>IF(BS貸借対照表!L10="","",TEXT((BS貸借対照表!L10),"#,##0"))</f>
        <v>10,000,000</v>
      </c>
      <c r="D115" t="s">
        <v>354</v>
      </c>
      <c r="E115">
        <v>6</v>
      </c>
      <c r="F115">
        <v>9</v>
      </c>
      <c r="G115" s="4" t="s">
        <v>21</v>
      </c>
    </row>
    <row r="116" spans="1:7" x14ac:dyDescent="0.35">
      <c r="A116" t="s">
        <v>504</v>
      </c>
      <c r="B116" t="s">
        <v>505</v>
      </c>
      <c r="C116" t="str">
        <f>IF(BS貸借対照表!L11="","",TEXT((BS貸借対照表!L11),"#,##0"))</f>
        <v>80,000,000</v>
      </c>
      <c r="D116" t="s">
        <v>354</v>
      </c>
      <c r="E116">
        <v>6</v>
      </c>
      <c r="F116">
        <v>10</v>
      </c>
      <c r="G116" s="4" t="s">
        <v>21</v>
      </c>
    </row>
    <row r="117" spans="1:7" x14ac:dyDescent="0.35">
      <c r="A117" t="s">
        <v>506</v>
      </c>
      <c r="B117" t="s">
        <v>507</v>
      </c>
      <c r="C117" t="str">
        <f>IF(BS貸借対照表!L12="","",TEXT((BS貸借対照表!L12),"#,##0"))</f>
        <v>80,000,000</v>
      </c>
      <c r="D117" t="s">
        <v>354</v>
      </c>
      <c r="E117">
        <v>6</v>
      </c>
      <c r="F117">
        <v>11</v>
      </c>
      <c r="G117" s="4" t="s">
        <v>21</v>
      </c>
    </row>
    <row r="118" spans="1:7" x14ac:dyDescent="0.35">
      <c r="A118" t="s">
        <v>508</v>
      </c>
      <c r="B118" t="s">
        <v>509</v>
      </c>
      <c r="C118" t="str">
        <f>IF(BS貸借対照表!L13="","",TEXT((BS貸借対照表!L13),"#,##0"))</f>
        <v>0</v>
      </c>
      <c r="D118" t="s">
        <v>354</v>
      </c>
      <c r="E118">
        <v>6</v>
      </c>
      <c r="F118">
        <v>12</v>
      </c>
      <c r="G118" s="4" t="s">
        <v>21</v>
      </c>
    </row>
    <row r="119" spans="1:7" x14ac:dyDescent="0.35">
      <c r="A119" t="s">
        <v>510</v>
      </c>
      <c r="B119" t="s">
        <v>511</v>
      </c>
      <c r="C119" t="str">
        <f>IF(BS貸借対照表!L14="","",TEXT((BS貸借対照表!L14),"#,##0"))</f>
        <v>0</v>
      </c>
      <c r="D119" t="s">
        <v>354</v>
      </c>
      <c r="E119">
        <v>6</v>
      </c>
      <c r="F119">
        <v>13</v>
      </c>
      <c r="G119" s="4" t="s">
        <v>21</v>
      </c>
    </row>
    <row r="120" spans="1:7" x14ac:dyDescent="0.35">
      <c r="A120" t="s">
        <v>512</v>
      </c>
      <c r="B120" t="s">
        <v>513</v>
      </c>
      <c r="C120" t="str">
        <f>IF(BS貸借対照表!L15="","",TEXT((BS貸借対照表!L15),"#,##0"))</f>
        <v>140,000,000</v>
      </c>
      <c r="D120" t="s">
        <v>354</v>
      </c>
      <c r="E120">
        <v>6</v>
      </c>
      <c r="F120">
        <v>14</v>
      </c>
      <c r="G120" s="4" t="s">
        <v>21</v>
      </c>
    </row>
    <row r="121" spans="1:7" x14ac:dyDescent="0.35">
      <c r="A121" t="s">
        <v>514</v>
      </c>
      <c r="B121" t="s">
        <v>314</v>
      </c>
      <c r="C121" t="s">
        <v>315</v>
      </c>
      <c r="D121" t="s">
        <v>316</v>
      </c>
      <c r="E121">
        <v>6</v>
      </c>
      <c r="F121">
        <v>15</v>
      </c>
      <c r="G121" s="4" t="s">
        <v>21</v>
      </c>
    </row>
    <row r="122" spans="1:7" x14ac:dyDescent="0.35">
      <c r="A122" t="s">
        <v>515</v>
      </c>
      <c r="B122" t="s">
        <v>516</v>
      </c>
      <c r="C122" t="str">
        <f>IF(BS貸借対照表!L17="","",TEXT((BS貸借対照表!L17),"#,##0"))</f>
        <v>90,000,000</v>
      </c>
      <c r="D122" t="s">
        <v>354</v>
      </c>
      <c r="E122">
        <v>6</v>
      </c>
      <c r="F122">
        <v>16</v>
      </c>
      <c r="G122" s="4" t="s">
        <v>21</v>
      </c>
    </row>
    <row r="123" spans="1:7" x14ac:dyDescent="0.35">
      <c r="A123" t="s">
        <v>517</v>
      </c>
      <c r="B123" t="s">
        <v>518</v>
      </c>
      <c r="C123" t="str">
        <f>IF(BS貸借対照表!L18="","",TEXT((BS貸借対照表!L18),"#,##0"))</f>
        <v>30,000,000</v>
      </c>
      <c r="D123" t="s">
        <v>354</v>
      </c>
      <c r="E123">
        <v>6</v>
      </c>
      <c r="F123">
        <v>17</v>
      </c>
      <c r="G123" s="4" t="s">
        <v>21</v>
      </c>
    </row>
    <row r="124" spans="1:7" x14ac:dyDescent="0.35">
      <c r="A124" t="s">
        <v>519</v>
      </c>
      <c r="B124" t="s">
        <v>520</v>
      </c>
      <c r="C124" t="str">
        <f>IF(BS貸借対照表!L19="","",TEXT((BS貸借対照表!L19),"#,##0"))</f>
        <v>60,000,000</v>
      </c>
      <c r="D124" t="s">
        <v>354</v>
      </c>
      <c r="E124">
        <v>6</v>
      </c>
      <c r="F124">
        <v>18</v>
      </c>
      <c r="G124" s="4" t="s">
        <v>21</v>
      </c>
    </row>
    <row r="125" spans="1:7" x14ac:dyDescent="0.35">
      <c r="A125" t="s">
        <v>521</v>
      </c>
      <c r="B125" t="s">
        <v>522</v>
      </c>
      <c r="C125" t="str">
        <f>IF(BS貸借対照表!L20="","",TEXT((BS貸借対照表!L20),"#,##0"))</f>
        <v>0</v>
      </c>
      <c r="D125" t="s">
        <v>354</v>
      </c>
      <c r="E125">
        <v>6</v>
      </c>
      <c r="F125">
        <v>19</v>
      </c>
      <c r="G125" s="4" t="s">
        <v>21</v>
      </c>
    </row>
    <row r="126" spans="1:7" x14ac:dyDescent="0.35">
      <c r="A126" t="s">
        <v>523</v>
      </c>
      <c r="B126" t="s">
        <v>524</v>
      </c>
      <c r="C126" t="str">
        <f>IF(BS貸借対照表!L21="","",TEXT((BS貸借対照表!L21),"#,##0"))</f>
        <v>90,000,000</v>
      </c>
      <c r="D126" t="s">
        <v>354</v>
      </c>
      <c r="E126">
        <v>6</v>
      </c>
      <c r="F126">
        <v>20</v>
      </c>
      <c r="G126" s="4" t="s">
        <v>21</v>
      </c>
    </row>
    <row r="127" spans="1:7" x14ac:dyDescent="0.35">
      <c r="A127" t="s">
        <v>525</v>
      </c>
      <c r="B127" t="s">
        <v>526</v>
      </c>
      <c r="C127" t="str">
        <f>IF(BS貸借対照表!L22="","",TEXT((BS貸借対照表!L22),"#,##0"))</f>
        <v>230,000,000</v>
      </c>
      <c r="D127" t="s">
        <v>354</v>
      </c>
      <c r="E127">
        <v>6</v>
      </c>
      <c r="F127">
        <v>21</v>
      </c>
      <c r="G127" s="4" t="s">
        <v>21</v>
      </c>
    </row>
    <row r="128" spans="1:7" x14ac:dyDescent="0.35">
      <c r="A128" t="s">
        <v>527</v>
      </c>
      <c r="B128" t="s">
        <v>145</v>
      </c>
      <c r="C128" t="s">
        <v>315</v>
      </c>
      <c r="D128" t="s">
        <v>316</v>
      </c>
      <c r="E128">
        <v>7</v>
      </c>
      <c r="F128">
        <v>1</v>
      </c>
      <c r="G128" s="4" t="s">
        <v>21</v>
      </c>
    </row>
    <row r="129" spans="1:7" x14ac:dyDescent="0.35">
      <c r="A129" t="s">
        <v>528</v>
      </c>
      <c r="B129" t="s">
        <v>281</v>
      </c>
      <c r="C129" t="s">
        <v>315</v>
      </c>
      <c r="D129" t="s">
        <v>316</v>
      </c>
      <c r="E129">
        <v>7</v>
      </c>
      <c r="F129">
        <v>2</v>
      </c>
      <c r="G129" s="4" t="s">
        <v>21</v>
      </c>
    </row>
    <row r="130" spans="1:7" x14ac:dyDescent="0.35">
      <c r="A130" t="s">
        <v>529</v>
      </c>
      <c r="B130" t="s">
        <v>314</v>
      </c>
      <c r="C130" t="s">
        <v>315</v>
      </c>
      <c r="D130" t="s">
        <v>316</v>
      </c>
      <c r="E130">
        <v>7</v>
      </c>
      <c r="F130">
        <v>3</v>
      </c>
      <c r="G130" s="4" t="s">
        <v>21</v>
      </c>
    </row>
    <row r="131" spans="1:7" x14ac:dyDescent="0.35">
      <c r="A131" t="s">
        <v>530</v>
      </c>
      <c r="B131" t="s">
        <v>531</v>
      </c>
      <c r="C131" t="str">
        <f>IF(BS貸借対照表!M5="","",TEXT((BS貸借対照表!M5),"#,##0"))</f>
        <v>62,000,000</v>
      </c>
      <c r="D131" t="s">
        <v>354</v>
      </c>
      <c r="E131">
        <v>7</v>
      </c>
      <c r="F131">
        <v>4</v>
      </c>
      <c r="G131" s="4" t="s">
        <v>21</v>
      </c>
    </row>
    <row r="132" spans="1:7" x14ac:dyDescent="0.35">
      <c r="A132" t="s">
        <v>532</v>
      </c>
      <c r="B132" t="s">
        <v>533</v>
      </c>
      <c r="C132" t="str">
        <f>IF(BS貸借対照表!M6="","",TEXT((BS貸借対照表!M6),"#,##0"))</f>
        <v>0</v>
      </c>
      <c r="D132" t="s">
        <v>354</v>
      </c>
      <c r="E132">
        <v>7</v>
      </c>
      <c r="F132">
        <v>5</v>
      </c>
      <c r="G132" s="4" t="s">
        <v>21</v>
      </c>
    </row>
    <row r="133" spans="1:7" x14ac:dyDescent="0.35">
      <c r="A133" t="s">
        <v>534</v>
      </c>
      <c r="B133" t="s">
        <v>535</v>
      </c>
      <c r="C133" t="str">
        <f>IF(BS貸借対照表!M7="","",TEXT((BS貸借対照表!M7),"#,##0"))</f>
        <v>32,000,000</v>
      </c>
      <c r="D133" t="s">
        <v>354</v>
      </c>
      <c r="E133">
        <v>7</v>
      </c>
      <c r="F133">
        <v>6</v>
      </c>
      <c r="G133" s="4" t="s">
        <v>21</v>
      </c>
    </row>
    <row r="134" spans="1:7" x14ac:dyDescent="0.35">
      <c r="A134" t="s">
        <v>536</v>
      </c>
      <c r="B134" t="s">
        <v>537</v>
      </c>
      <c r="C134" t="str">
        <f>IF(BS貸借対照表!M8="","",TEXT((BS貸借対照表!M8),"#,##0"))</f>
        <v>20,000,000</v>
      </c>
      <c r="D134" t="s">
        <v>354</v>
      </c>
      <c r="E134">
        <v>7</v>
      </c>
      <c r="F134">
        <v>7</v>
      </c>
      <c r="G134" s="4" t="s">
        <v>21</v>
      </c>
    </row>
    <row r="135" spans="1:7" x14ac:dyDescent="0.35">
      <c r="A135" t="s">
        <v>538</v>
      </c>
      <c r="B135" t="s">
        <v>539</v>
      </c>
      <c r="C135" t="str">
        <f>IF(BS貸借対照表!M9="","",TEXT((BS貸借対照表!M9),"#,##0"))</f>
        <v>0</v>
      </c>
      <c r="D135" t="s">
        <v>354</v>
      </c>
      <c r="E135">
        <v>7</v>
      </c>
      <c r="F135">
        <v>8</v>
      </c>
      <c r="G135" s="4" t="s">
        <v>21</v>
      </c>
    </row>
    <row r="136" spans="1:7" x14ac:dyDescent="0.35">
      <c r="A136" t="s">
        <v>540</v>
      </c>
      <c r="B136" t="s">
        <v>541</v>
      </c>
      <c r="C136" t="str">
        <f>IF(BS貸借対照表!M10="","",TEXT((BS貸借対照表!M10),"#,##0"))</f>
        <v>10,000,000</v>
      </c>
      <c r="D136" t="s">
        <v>354</v>
      </c>
      <c r="E136">
        <v>7</v>
      </c>
      <c r="F136">
        <v>9</v>
      </c>
      <c r="G136" s="4" t="s">
        <v>21</v>
      </c>
    </row>
    <row r="137" spans="1:7" x14ac:dyDescent="0.35">
      <c r="A137" t="s">
        <v>542</v>
      </c>
      <c r="B137" t="s">
        <v>543</v>
      </c>
      <c r="C137" t="str">
        <f>IF(BS貸借対照表!M11="","",TEXT((BS貸借対照表!M11),"#,##0"))</f>
        <v>80,000,000</v>
      </c>
      <c r="D137" t="s">
        <v>354</v>
      </c>
      <c r="E137">
        <v>7</v>
      </c>
      <c r="F137">
        <v>10</v>
      </c>
      <c r="G137" s="4" t="s">
        <v>21</v>
      </c>
    </row>
    <row r="138" spans="1:7" x14ac:dyDescent="0.35">
      <c r="A138" t="s">
        <v>544</v>
      </c>
      <c r="B138" t="s">
        <v>545</v>
      </c>
      <c r="C138" t="str">
        <f>IF(BS貸借対照表!M12="","",TEXT((BS貸借対照表!M12),"#,##0"))</f>
        <v>80,000,000</v>
      </c>
      <c r="D138" t="s">
        <v>354</v>
      </c>
      <c r="E138">
        <v>7</v>
      </c>
      <c r="F138">
        <v>11</v>
      </c>
      <c r="G138" s="4" t="s">
        <v>21</v>
      </c>
    </row>
    <row r="139" spans="1:7" x14ac:dyDescent="0.35">
      <c r="A139" t="s">
        <v>546</v>
      </c>
      <c r="B139" t="s">
        <v>547</v>
      </c>
      <c r="C139" t="str">
        <f>IF(BS貸借対照表!M13="","",TEXT((BS貸借対照表!M13),"#,##0"))</f>
        <v>0</v>
      </c>
      <c r="D139" t="s">
        <v>354</v>
      </c>
      <c r="E139">
        <v>7</v>
      </c>
      <c r="F139">
        <v>12</v>
      </c>
      <c r="G139" s="4" t="s">
        <v>21</v>
      </c>
    </row>
    <row r="140" spans="1:7" x14ac:dyDescent="0.35">
      <c r="A140" t="s">
        <v>548</v>
      </c>
      <c r="B140" t="s">
        <v>549</v>
      </c>
      <c r="C140" t="str">
        <f>IF(BS貸借対照表!M14="","",TEXT((BS貸借対照表!M14),"#,##0"))</f>
        <v>0</v>
      </c>
      <c r="D140" t="s">
        <v>354</v>
      </c>
      <c r="E140">
        <v>7</v>
      </c>
      <c r="F140">
        <v>13</v>
      </c>
      <c r="G140" s="4" t="s">
        <v>21</v>
      </c>
    </row>
    <row r="141" spans="1:7" x14ac:dyDescent="0.35">
      <c r="A141" t="s">
        <v>550</v>
      </c>
      <c r="B141" t="s">
        <v>551</v>
      </c>
      <c r="C141" t="str">
        <f>IF(BS貸借対照表!M15="","",TEXT((BS貸借対照表!M15),"#,##0"))</f>
        <v>142,000,000</v>
      </c>
      <c r="D141" t="s">
        <v>354</v>
      </c>
      <c r="E141">
        <v>7</v>
      </c>
      <c r="F141">
        <v>14</v>
      </c>
      <c r="G141" s="4" t="s">
        <v>21</v>
      </c>
    </row>
    <row r="142" spans="1:7" x14ac:dyDescent="0.35">
      <c r="A142" t="s">
        <v>552</v>
      </c>
      <c r="B142" t="s">
        <v>314</v>
      </c>
      <c r="C142" t="s">
        <v>315</v>
      </c>
      <c r="D142" t="s">
        <v>316</v>
      </c>
      <c r="E142">
        <v>7</v>
      </c>
      <c r="F142">
        <v>15</v>
      </c>
      <c r="G142" s="4" t="s">
        <v>21</v>
      </c>
    </row>
    <row r="143" spans="1:7" x14ac:dyDescent="0.35">
      <c r="A143" t="s">
        <v>553</v>
      </c>
      <c r="B143" t="s">
        <v>554</v>
      </c>
      <c r="C143" t="str">
        <f>IF(BS貸借対照表!M17="","",TEXT((BS貸借対照表!M17),"#,##0"))</f>
        <v>96,000,000</v>
      </c>
      <c r="D143" t="s">
        <v>354</v>
      </c>
      <c r="E143">
        <v>7</v>
      </c>
      <c r="F143">
        <v>16</v>
      </c>
      <c r="G143" s="4" t="s">
        <v>21</v>
      </c>
    </row>
    <row r="144" spans="1:7" x14ac:dyDescent="0.35">
      <c r="A144" t="s">
        <v>555</v>
      </c>
      <c r="B144" t="s">
        <v>556</v>
      </c>
      <c r="C144" t="str">
        <f>IF(BS貸借対照表!M18="","",TEXT((BS貸借対照表!M18),"#,##0"))</f>
        <v>30,000,000</v>
      </c>
      <c r="D144" t="s">
        <v>354</v>
      </c>
      <c r="E144">
        <v>7</v>
      </c>
      <c r="F144">
        <v>17</v>
      </c>
      <c r="G144" s="4" t="s">
        <v>21</v>
      </c>
    </row>
    <row r="145" spans="1:7" x14ac:dyDescent="0.35">
      <c r="A145" t="s">
        <v>557</v>
      </c>
      <c r="B145" t="s">
        <v>558</v>
      </c>
      <c r="C145" t="str">
        <f>IF(BS貸借対照表!M19="","",TEXT((BS貸借対照表!M19),"#,##0"))</f>
        <v>66,000,000</v>
      </c>
      <c r="D145" t="s">
        <v>354</v>
      </c>
      <c r="E145">
        <v>7</v>
      </c>
      <c r="F145">
        <v>18</v>
      </c>
      <c r="G145" s="4" t="s">
        <v>21</v>
      </c>
    </row>
    <row r="146" spans="1:7" x14ac:dyDescent="0.35">
      <c r="A146" t="s">
        <v>559</v>
      </c>
      <c r="B146" t="s">
        <v>560</v>
      </c>
      <c r="C146" t="str">
        <f>IF(BS貸借対照表!M20="","",TEXT((BS貸借対照表!M20),"#,##0"))</f>
        <v>0</v>
      </c>
      <c r="D146" t="s">
        <v>354</v>
      </c>
      <c r="E146">
        <v>7</v>
      </c>
      <c r="F146">
        <v>19</v>
      </c>
      <c r="G146" s="4" t="s">
        <v>21</v>
      </c>
    </row>
    <row r="147" spans="1:7" x14ac:dyDescent="0.35">
      <c r="A147" t="s">
        <v>561</v>
      </c>
      <c r="B147" t="s">
        <v>562</v>
      </c>
      <c r="C147" t="str">
        <f>IF(BS貸借対照表!M21="","",TEXT((BS貸借対照表!M21),"#,##0"))</f>
        <v>96,000,000</v>
      </c>
      <c r="D147" t="s">
        <v>354</v>
      </c>
      <c r="E147">
        <v>7</v>
      </c>
      <c r="F147">
        <v>20</v>
      </c>
      <c r="G147" s="4" t="s">
        <v>21</v>
      </c>
    </row>
    <row r="148" spans="1:7" x14ac:dyDescent="0.35">
      <c r="A148" t="s">
        <v>563</v>
      </c>
      <c r="B148" t="s">
        <v>564</v>
      </c>
      <c r="C148" t="str">
        <f>IF(BS貸借対照表!M22="","",TEXT((BS貸借対照表!M22),"#,##0"))</f>
        <v>238,000,000</v>
      </c>
      <c r="D148" t="s">
        <v>354</v>
      </c>
      <c r="E148">
        <v>7</v>
      </c>
      <c r="F148">
        <v>21</v>
      </c>
      <c r="G148" s="4" t="s">
        <v>21</v>
      </c>
    </row>
    <row r="149" spans="1:7" x14ac:dyDescent="0.35">
      <c r="A149" t="s">
        <v>565</v>
      </c>
      <c r="B149" t="s">
        <v>314</v>
      </c>
      <c r="C149" t="s">
        <v>315</v>
      </c>
      <c r="D149" t="s">
        <v>316</v>
      </c>
      <c r="E149">
        <v>8</v>
      </c>
      <c r="F149">
        <v>1</v>
      </c>
      <c r="G149" s="4" t="s">
        <v>21</v>
      </c>
    </row>
    <row r="150" spans="1:7" x14ac:dyDescent="0.35">
      <c r="A150" t="s">
        <v>566</v>
      </c>
      <c r="B150" t="s">
        <v>151</v>
      </c>
      <c r="C150" t="s">
        <v>315</v>
      </c>
      <c r="D150" t="s">
        <v>316</v>
      </c>
      <c r="E150">
        <v>8</v>
      </c>
      <c r="F150">
        <v>2</v>
      </c>
      <c r="G150" s="4" t="s">
        <v>21</v>
      </c>
    </row>
    <row r="151" spans="1:7" x14ac:dyDescent="0.35">
      <c r="A151" t="s">
        <v>567</v>
      </c>
      <c r="B151" t="s">
        <v>314</v>
      </c>
      <c r="C151" t="s">
        <v>315</v>
      </c>
      <c r="D151" t="s">
        <v>316</v>
      </c>
      <c r="E151">
        <v>8</v>
      </c>
      <c r="F151">
        <v>3</v>
      </c>
      <c r="G151" s="4" t="s">
        <v>21</v>
      </c>
    </row>
    <row r="152" spans="1:7" x14ac:dyDescent="0.35">
      <c r="A152" t="s">
        <v>568</v>
      </c>
      <c r="B152" t="s">
        <v>569</v>
      </c>
      <c r="C152" t="str">
        <f>IF(BS貸借対照表!N5="","",TEXT((BS貸借対照表!N5),"#,##0"))</f>
        <v>64,000,000</v>
      </c>
      <c r="D152" t="s">
        <v>354</v>
      </c>
      <c r="E152">
        <v>8</v>
      </c>
      <c r="F152">
        <v>4</v>
      </c>
      <c r="G152" s="4" t="s">
        <v>21</v>
      </c>
    </row>
    <row r="153" spans="1:7" x14ac:dyDescent="0.35">
      <c r="A153" t="s">
        <v>570</v>
      </c>
      <c r="B153" t="s">
        <v>571</v>
      </c>
      <c r="C153" t="str">
        <f>IF(BS貸借対照表!N6="","",TEXT((BS貸借対照表!N6),"#,##0"))</f>
        <v>0</v>
      </c>
      <c r="D153" t="s">
        <v>354</v>
      </c>
      <c r="E153">
        <v>8</v>
      </c>
      <c r="F153">
        <v>5</v>
      </c>
      <c r="G153" s="4" t="s">
        <v>21</v>
      </c>
    </row>
    <row r="154" spans="1:7" x14ac:dyDescent="0.35">
      <c r="A154" t="s">
        <v>572</v>
      </c>
      <c r="B154" t="s">
        <v>573</v>
      </c>
      <c r="C154" t="str">
        <f>IF(BS貸借対照表!N7="","",TEXT((BS貸借対照表!N7),"#,##0"))</f>
        <v>34,000,000</v>
      </c>
      <c r="D154" t="s">
        <v>354</v>
      </c>
      <c r="E154">
        <v>8</v>
      </c>
      <c r="F154">
        <v>6</v>
      </c>
      <c r="G154" s="4" t="s">
        <v>21</v>
      </c>
    </row>
    <row r="155" spans="1:7" x14ac:dyDescent="0.35">
      <c r="A155" t="s">
        <v>574</v>
      </c>
      <c r="B155" t="s">
        <v>575</v>
      </c>
      <c r="C155" t="str">
        <f>IF(BS貸借対照表!N8="","",TEXT((BS貸借対照表!N8),"#,##0"))</f>
        <v>20,000,000</v>
      </c>
      <c r="D155" t="s">
        <v>354</v>
      </c>
      <c r="E155">
        <v>8</v>
      </c>
      <c r="F155">
        <v>7</v>
      </c>
      <c r="G155" s="4" t="s">
        <v>21</v>
      </c>
    </row>
    <row r="156" spans="1:7" x14ac:dyDescent="0.35">
      <c r="A156" t="s">
        <v>576</v>
      </c>
      <c r="B156" t="s">
        <v>577</v>
      </c>
      <c r="C156" t="str">
        <f>IF(BS貸借対照表!N9="","",TEXT((BS貸借対照表!N9),"#,##0"))</f>
        <v>0</v>
      </c>
      <c r="D156" t="s">
        <v>354</v>
      </c>
      <c r="E156">
        <v>8</v>
      </c>
      <c r="F156">
        <v>8</v>
      </c>
      <c r="G156" s="4" t="s">
        <v>21</v>
      </c>
    </row>
    <row r="157" spans="1:7" x14ac:dyDescent="0.35">
      <c r="A157" t="s">
        <v>578</v>
      </c>
      <c r="B157" t="s">
        <v>579</v>
      </c>
      <c r="C157" t="str">
        <f>IF(BS貸借対照表!N10="","",TEXT((BS貸借対照表!N10),"#,##0"))</f>
        <v>10,000,000</v>
      </c>
      <c r="D157" t="s">
        <v>354</v>
      </c>
      <c r="E157">
        <v>8</v>
      </c>
      <c r="F157">
        <v>9</v>
      </c>
      <c r="G157" s="4" t="s">
        <v>21</v>
      </c>
    </row>
    <row r="158" spans="1:7" x14ac:dyDescent="0.35">
      <c r="A158" t="s">
        <v>580</v>
      </c>
      <c r="B158" t="s">
        <v>581</v>
      </c>
      <c r="C158" t="str">
        <f>IF(BS貸借対照表!N11="","",TEXT((BS貸借対照表!N11),"#,##0"))</f>
        <v>80,000,000</v>
      </c>
      <c r="D158" t="s">
        <v>354</v>
      </c>
      <c r="E158">
        <v>8</v>
      </c>
      <c r="F158">
        <v>10</v>
      </c>
      <c r="G158" s="4" t="s">
        <v>21</v>
      </c>
    </row>
    <row r="159" spans="1:7" x14ac:dyDescent="0.35">
      <c r="A159" t="s">
        <v>582</v>
      </c>
      <c r="B159" t="s">
        <v>583</v>
      </c>
      <c r="C159" t="str">
        <f>IF(BS貸借対照表!N12="","",TEXT((BS貸借対照表!N12),"#,##0"))</f>
        <v>80,000,000</v>
      </c>
      <c r="D159" t="s">
        <v>354</v>
      </c>
      <c r="E159">
        <v>8</v>
      </c>
      <c r="F159">
        <v>11</v>
      </c>
      <c r="G159" s="4" t="s">
        <v>21</v>
      </c>
    </row>
    <row r="160" spans="1:7" x14ac:dyDescent="0.35">
      <c r="A160" t="s">
        <v>584</v>
      </c>
      <c r="B160" t="s">
        <v>585</v>
      </c>
      <c r="C160" t="str">
        <f>IF(BS貸借対照表!N13="","",TEXT((BS貸借対照表!N13),"#,##0"))</f>
        <v>0</v>
      </c>
      <c r="D160" t="s">
        <v>354</v>
      </c>
      <c r="E160">
        <v>8</v>
      </c>
      <c r="F160">
        <v>12</v>
      </c>
      <c r="G160" s="4" t="s">
        <v>21</v>
      </c>
    </row>
    <row r="161" spans="1:7" x14ac:dyDescent="0.35">
      <c r="A161" t="s">
        <v>586</v>
      </c>
      <c r="B161" t="s">
        <v>587</v>
      </c>
      <c r="C161" t="str">
        <f>IF(BS貸借対照表!N14="","",TEXT((BS貸借対照表!N14),"#,##0"))</f>
        <v>0</v>
      </c>
      <c r="D161" t="s">
        <v>354</v>
      </c>
      <c r="E161">
        <v>8</v>
      </c>
      <c r="F161">
        <v>13</v>
      </c>
      <c r="G161" s="4" t="s">
        <v>21</v>
      </c>
    </row>
    <row r="162" spans="1:7" x14ac:dyDescent="0.35">
      <c r="A162" t="s">
        <v>588</v>
      </c>
      <c r="B162" t="s">
        <v>589</v>
      </c>
      <c r="C162" t="str">
        <f>IF(BS貸借対照表!N15="","",TEXT((BS貸借対照表!N15),"#,##0"))</f>
        <v>144,000,000</v>
      </c>
      <c r="D162" t="s">
        <v>354</v>
      </c>
      <c r="E162">
        <v>8</v>
      </c>
      <c r="F162">
        <v>14</v>
      </c>
      <c r="G162" s="4" t="s">
        <v>21</v>
      </c>
    </row>
    <row r="163" spans="1:7" x14ac:dyDescent="0.35">
      <c r="A163" t="s">
        <v>590</v>
      </c>
      <c r="B163" t="s">
        <v>314</v>
      </c>
      <c r="C163" t="s">
        <v>315</v>
      </c>
      <c r="D163" t="s">
        <v>316</v>
      </c>
      <c r="E163">
        <v>8</v>
      </c>
      <c r="F163">
        <v>15</v>
      </c>
      <c r="G163" s="4" t="s">
        <v>21</v>
      </c>
    </row>
    <row r="164" spans="1:7" x14ac:dyDescent="0.35">
      <c r="A164" t="s">
        <v>591</v>
      </c>
      <c r="B164" t="s">
        <v>592</v>
      </c>
      <c r="C164" t="str">
        <f>IF(BS貸借対照表!N17="","",TEXT((BS貸借対照表!N17),"#,##0"))</f>
        <v>101,000,000</v>
      </c>
      <c r="D164" t="s">
        <v>354</v>
      </c>
      <c r="E164">
        <v>8</v>
      </c>
      <c r="F164">
        <v>16</v>
      </c>
      <c r="G164" s="4" t="s">
        <v>21</v>
      </c>
    </row>
    <row r="165" spans="1:7" x14ac:dyDescent="0.35">
      <c r="A165" t="s">
        <v>593</v>
      </c>
      <c r="B165" t="s">
        <v>594</v>
      </c>
      <c r="C165" t="str">
        <f>IF(BS貸借対照表!N18="","",TEXT((BS貸借対照表!N18),"#,##0"))</f>
        <v>30,000,000</v>
      </c>
      <c r="D165" t="s">
        <v>354</v>
      </c>
      <c r="E165">
        <v>8</v>
      </c>
      <c r="F165">
        <v>17</v>
      </c>
      <c r="G165" s="4" t="s">
        <v>21</v>
      </c>
    </row>
    <row r="166" spans="1:7" x14ac:dyDescent="0.35">
      <c r="A166" t="s">
        <v>595</v>
      </c>
      <c r="B166" t="s">
        <v>596</v>
      </c>
      <c r="C166" t="str">
        <f>IF(BS貸借対照表!N19="","",TEXT((BS貸借対照表!N19),"#,##0"))</f>
        <v>71,000,000</v>
      </c>
      <c r="D166" t="s">
        <v>354</v>
      </c>
      <c r="E166">
        <v>8</v>
      </c>
      <c r="F166">
        <v>18</v>
      </c>
      <c r="G166" s="4" t="s">
        <v>21</v>
      </c>
    </row>
    <row r="167" spans="1:7" x14ac:dyDescent="0.35">
      <c r="A167" t="s">
        <v>597</v>
      </c>
      <c r="B167" t="s">
        <v>598</v>
      </c>
      <c r="C167" t="str">
        <f>IF(BS貸借対照表!N20="","",TEXT((BS貸借対照表!N20),"#,##0"))</f>
        <v>0</v>
      </c>
      <c r="D167" t="s">
        <v>354</v>
      </c>
      <c r="E167">
        <v>8</v>
      </c>
      <c r="F167">
        <v>19</v>
      </c>
      <c r="G167" s="4" t="s">
        <v>21</v>
      </c>
    </row>
    <row r="168" spans="1:7" x14ac:dyDescent="0.35">
      <c r="A168" t="s">
        <v>599</v>
      </c>
      <c r="B168" t="s">
        <v>600</v>
      </c>
      <c r="C168" t="str">
        <f>IF(BS貸借対照表!N21="","",TEXT((BS貸借対照表!N21),"#,##0"))</f>
        <v>101,000,000</v>
      </c>
      <c r="D168" t="s">
        <v>354</v>
      </c>
      <c r="E168">
        <v>8</v>
      </c>
      <c r="F168">
        <v>20</v>
      </c>
      <c r="G168" s="4" t="s">
        <v>21</v>
      </c>
    </row>
    <row r="169" spans="1:7" x14ac:dyDescent="0.35">
      <c r="A169" t="s">
        <v>601</v>
      </c>
      <c r="B169" t="s">
        <v>602</v>
      </c>
      <c r="C169" t="str">
        <f>IF(BS貸借対照表!N22="","",TEXT((BS貸借対照表!N22),"#,##0"))</f>
        <v>245,000,000</v>
      </c>
      <c r="D169" t="s">
        <v>354</v>
      </c>
      <c r="E169">
        <v>8</v>
      </c>
      <c r="F169">
        <v>21</v>
      </c>
      <c r="G169" s="4" t="s">
        <v>21</v>
      </c>
    </row>
    <row r="170" spans="1:7" x14ac:dyDescent="0.35">
      <c r="A170" s="5" t="s">
        <v>603</v>
      </c>
      <c r="B170" s="5" t="s">
        <v>314</v>
      </c>
      <c r="C170" s="5" t="s">
        <v>315</v>
      </c>
      <c r="D170" s="5" t="s">
        <v>316</v>
      </c>
      <c r="E170" s="5">
        <v>1</v>
      </c>
      <c r="F170" s="5">
        <v>1</v>
      </c>
      <c r="G170" s="4" t="s">
        <v>23</v>
      </c>
    </row>
    <row r="171" spans="1:7" x14ac:dyDescent="0.35">
      <c r="A171" t="s">
        <v>604</v>
      </c>
      <c r="B171" t="s">
        <v>205</v>
      </c>
      <c r="C171" t="s">
        <v>315</v>
      </c>
      <c r="D171" t="s">
        <v>316</v>
      </c>
      <c r="E171">
        <v>1</v>
      </c>
      <c r="F171">
        <v>2</v>
      </c>
      <c r="G171" s="4" t="s">
        <v>23</v>
      </c>
    </row>
    <row r="172" spans="1:7" x14ac:dyDescent="0.35">
      <c r="A172" t="s">
        <v>605</v>
      </c>
      <c r="B172" t="s">
        <v>96</v>
      </c>
      <c r="C172" t="s">
        <v>315</v>
      </c>
      <c r="D172" t="s">
        <v>316</v>
      </c>
      <c r="E172">
        <v>1</v>
      </c>
      <c r="F172">
        <v>3</v>
      </c>
      <c r="G172" s="4" t="s">
        <v>23</v>
      </c>
    </row>
    <row r="173" spans="1:7" x14ac:dyDescent="0.35">
      <c r="A173" t="s">
        <v>606</v>
      </c>
      <c r="B173" t="s">
        <v>206</v>
      </c>
      <c r="C173" t="s">
        <v>315</v>
      </c>
      <c r="D173" t="s">
        <v>316</v>
      </c>
      <c r="E173">
        <v>1</v>
      </c>
      <c r="F173">
        <v>4</v>
      </c>
      <c r="G173" s="4" t="s">
        <v>23</v>
      </c>
    </row>
    <row r="174" spans="1:7" x14ac:dyDescent="0.35">
      <c r="A174" t="s">
        <v>607</v>
      </c>
      <c r="B174" t="s">
        <v>608</v>
      </c>
      <c r="C174" t="s">
        <v>315</v>
      </c>
      <c r="D174" t="s">
        <v>316</v>
      </c>
      <c r="E174">
        <v>1</v>
      </c>
      <c r="F174">
        <v>5</v>
      </c>
      <c r="G174" s="4" t="s">
        <v>23</v>
      </c>
    </row>
    <row r="175" spans="1:7" x14ac:dyDescent="0.35">
      <c r="A175" t="s">
        <v>609</v>
      </c>
      <c r="B175" t="s">
        <v>610</v>
      </c>
      <c r="C175" t="s">
        <v>315</v>
      </c>
      <c r="D175" t="s">
        <v>316</v>
      </c>
      <c r="E175">
        <v>1</v>
      </c>
      <c r="F175">
        <v>6</v>
      </c>
      <c r="G175" s="4" t="s">
        <v>23</v>
      </c>
    </row>
    <row r="176" spans="1:7" x14ac:dyDescent="0.35">
      <c r="A176" t="s">
        <v>611</v>
      </c>
      <c r="B176" t="s">
        <v>213</v>
      </c>
      <c r="C176" t="s">
        <v>315</v>
      </c>
      <c r="D176" t="s">
        <v>316</v>
      </c>
      <c r="E176">
        <v>1</v>
      </c>
      <c r="F176">
        <v>7</v>
      </c>
      <c r="G176" s="4" t="s">
        <v>23</v>
      </c>
    </row>
    <row r="177" spans="1:7" x14ac:dyDescent="0.35">
      <c r="A177" t="s">
        <v>612</v>
      </c>
      <c r="B177" t="s">
        <v>1705</v>
      </c>
      <c r="C177" t="s">
        <v>315</v>
      </c>
      <c r="D177" t="s">
        <v>316</v>
      </c>
      <c r="E177">
        <v>1</v>
      </c>
      <c r="F177">
        <v>8</v>
      </c>
      <c r="G177" s="4" t="s">
        <v>23</v>
      </c>
    </row>
    <row r="178" spans="1:7" x14ac:dyDescent="0.35">
      <c r="A178" t="s">
        <v>613</v>
      </c>
      <c r="B178" t="s">
        <v>614</v>
      </c>
      <c r="C178" t="s">
        <v>315</v>
      </c>
      <c r="D178" t="s">
        <v>316</v>
      </c>
      <c r="E178">
        <v>1</v>
      </c>
      <c r="F178">
        <v>9</v>
      </c>
      <c r="G178" s="4" t="s">
        <v>23</v>
      </c>
    </row>
    <row r="179" spans="1:7" x14ac:dyDescent="0.35">
      <c r="A179" t="s">
        <v>615</v>
      </c>
      <c r="B179" t="s">
        <v>616</v>
      </c>
      <c r="C179" t="s">
        <v>315</v>
      </c>
      <c r="D179" t="s">
        <v>316</v>
      </c>
      <c r="E179">
        <v>1</v>
      </c>
      <c r="F179">
        <v>10</v>
      </c>
      <c r="G179" s="4" t="s">
        <v>23</v>
      </c>
    </row>
    <row r="180" spans="1:7" x14ac:dyDescent="0.35">
      <c r="A180" t="s">
        <v>617</v>
      </c>
      <c r="B180" t="s">
        <v>618</v>
      </c>
      <c r="C180" t="s">
        <v>315</v>
      </c>
      <c r="D180" t="s">
        <v>316</v>
      </c>
      <c r="E180">
        <v>1</v>
      </c>
      <c r="F180">
        <v>11</v>
      </c>
      <c r="G180" s="4" t="s">
        <v>23</v>
      </c>
    </row>
    <row r="181" spans="1:7" x14ac:dyDescent="0.35">
      <c r="A181" t="s">
        <v>619</v>
      </c>
      <c r="B181" t="s">
        <v>620</v>
      </c>
      <c r="C181" t="s">
        <v>315</v>
      </c>
      <c r="D181" t="s">
        <v>316</v>
      </c>
      <c r="E181">
        <v>1</v>
      </c>
      <c r="F181">
        <v>12</v>
      </c>
      <c r="G181" s="4" t="s">
        <v>23</v>
      </c>
    </row>
    <row r="182" spans="1:7" x14ac:dyDescent="0.35">
      <c r="A182" t="s">
        <v>621</v>
      </c>
      <c r="B182" t="s">
        <v>622</v>
      </c>
      <c r="C182" t="s">
        <v>315</v>
      </c>
      <c r="D182" t="s">
        <v>316</v>
      </c>
      <c r="E182">
        <v>1</v>
      </c>
      <c r="F182">
        <v>13</v>
      </c>
      <c r="G182" s="4" t="s">
        <v>23</v>
      </c>
    </row>
    <row r="183" spans="1:7" x14ac:dyDescent="0.35">
      <c r="A183" t="s">
        <v>623</v>
      </c>
      <c r="B183" t="s">
        <v>1687</v>
      </c>
      <c r="C183" t="s">
        <v>315</v>
      </c>
      <c r="D183" t="s">
        <v>316</v>
      </c>
      <c r="E183">
        <v>1</v>
      </c>
      <c r="F183">
        <v>14</v>
      </c>
      <c r="G183" s="4" t="s">
        <v>23</v>
      </c>
    </row>
    <row r="184" spans="1:7" x14ac:dyDescent="0.35">
      <c r="A184" t="s">
        <v>624</v>
      </c>
      <c r="B184" t="s">
        <v>625</v>
      </c>
      <c r="C184" t="s">
        <v>315</v>
      </c>
      <c r="D184" t="s">
        <v>316</v>
      </c>
      <c r="E184">
        <v>1</v>
      </c>
      <c r="F184">
        <v>15</v>
      </c>
      <c r="G184" s="4" t="s">
        <v>23</v>
      </c>
    </row>
    <row r="185" spans="1:7" x14ac:dyDescent="0.35">
      <c r="A185" t="s">
        <v>626</v>
      </c>
      <c r="B185" t="s">
        <v>223</v>
      </c>
      <c r="C185" t="s">
        <v>315</v>
      </c>
      <c r="D185" t="s">
        <v>316</v>
      </c>
      <c r="E185">
        <v>1</v>
      </c>
      <c r="F185">
        <v>16</v>
      </c>
      <c r="G185" s="4" t="s">
        <v>23</v>
      </c>
    </row>
    <row r="186" spans="1:7" x14ac:dyDescent="0.35">
      <c r="A186" t="s">
        <v>627</v>
      </c>
      <c r="B186" t="s">
        <v>1706</v>
      </c>
      <c r="C186" t="s">
        <v>315</v>
      </c>
      <c r="D186" t="s">
        <v>316</v>
      </c>
      <c r="E186">
        <v>1</v>
      </c>
      <c r="F186">
        <v>17</v>
      </c>
      <c r="G186" s="4" t="s">
        <v>23</v>
      </c>
    </row>
    <row r="187" spans="1:7" x14ac:dyDescent="0.35">
      <c r="A187" t="s">
        <v>628</v>
      </c>
      <c r="B187" t="s">
        <v>614</v>
      </c>
      <c r="C187" t="s">
        <v>315</v>
      </c>
      <c r="D187" t="s">
        <v>316</v>
      </c>
      <c r="E187">
        <v>1</v>
      </c>
      <c r="F187">
        <v>18</v>
      </c>
      <c r="G187" s="4" t="s">
        <v>23</v>
      </c>
    </row>
    <row r="188" spans="1:7" x14ac:dyDescent="0.35">
      <c r="A188" t="s">
        <v>629</v>
      </c>
      <c r="B188" t="s">
        <v>630</v>
      </c>
      <c r="C188" t="s">
        <v>315</v>
      </c>
      <c r="D188" t="s">
        <v>316</v>
      </c>
      <c r="E188">
        <v>1</v>
      </c>
      <c r="F188">
        <v>19</v>
      </c>
      <c r="G188" s="4" t="s">
        <v>23</v>
      </c>
    </row>
    <row r="189" spans="1:7" x14ac:dyDescent="0.35">
      <c r="A189" t="s">
        <v>631</v>
      </c>
      <c r="B189" t="s">
        <v>632</v>
      </c>
      <c r="C189" t="s">
        <v>315</v>
      </c>
      <c r="D189" t="s">
        <v>316</v>
      </c>
      <c r="E189">
        <v>1</v>
      </c>
      <c r="F189">
        <v>20</v>
      </c>
      <c r="G189" s="4" t="s">
        <v>23</v>
      </c>
    </row>
    <row r="190" spans="1:7" x14ac:dyDescent="0.35">
      <c r="A190" t="s">
        <v>633</v>
      </c>
      <c r="B190" t="s">
        <v>634</v>
      </c>
      <c r="C190" t="s">
        <v>315</v>
      </c>
      <c r="D190" t="s">
        <v>316</v>
      </c>
      <c r="E190">
        <v>1</v>
      </c>
      <c r="F190">
        <v>21</v>
      </c>
      <c r="G190" s="4" t="s">
        <v>23</v>
      </c>
    </row>
    <row r="191" spans="1:7" x14ac:dyDescent="0.35">
      <c r="A191" t="s">
        <v>635</v>
      </c>
      <c r="B191" t="s">
        <v>618</v>
      </c>
      <c r="C191" t="s">
        <v>315</v>
      </c>
      <c r="D191" t="s">
        <v>316</v>
      </c>
      <c r="E191">
        <v>1</v>
      </c>
      <c r="F191">
        <v>22</v>
      </c>
      <c r="G191" s="4" t="s">
        <v>23</v>
      </c>
    </row>
    <row r="192" spans="1:7" x14ac:dyDescent="0.35">
      <c r="A192" t="s">
        <v>636</v>
      </c>
      <c r="B192" t="s">
        <v>637</v>
      </c>
      <c r="C192" t="s">
        <v>315</v>
      </c>
      <c r="D192" t="s">
        <v>316</v>
      </c>
      <c r="E192">
        <v>1</v>
      </c>
      <c r="F192">
        <v>23</v>
      </c>
      <c r="G192" s="4" t="s">
        <v>23</v>
      </c>
    </row>
    <row r="193" spans="1:7" x14ac:dyDescent="0.35">
      <c r="A193" t="s">
        <v>638</v>
      </c>
      <c r="B193" t="s">
        <v>622</v>
      </c>
      <c r="C193" t="s">
        <v>315</v>
      </c>
      <c r="D193" t="s">
        <v>316</v>
      </c>
      <c r="E193">
        <v>1</v>
      </c>
      <c r="F193">
        <v>24</v>
      </c>
      <c r="G193" s="4" t="s">
        <v>23</v>
      </c>
    </row>
    <row r="194" spans="1:7" x14ac:dyDescent="0.35">
      <c r="A194" t="s">
        <v>639</v>
      </c>
      <c r="B194" t="s">
        <v>640</v>
      </c>
      <c r="C194" t="s">
        <v>315</v>
      </c>
      <c r="D194" t="s">
        <v>316</v>
      </c>
      <c r="E194">
        <v>1</v>
      </c>
      <c r="F194">
        <v>25</v>
      </c>
      <c r="G194" s="4" t="s">
        <v>23</v>
      </c>
    </row>
    <row r="195" spans="1:7" x14ac:dyDescent="0.35">
      <c r="A195" t="s">
        <v>641</v>
      </c>
      <c r="B195" t="s">
        <v>642</v>
      </c>
      <c r="C195" t="s">
        <v>315</v>
      </c>
      <c r="D195" t="s">
        <v>316</v>
      </c>
      <c r="E195">
        <v>1</v>
      </c>
      <c r="F195">
        <v>26</v>
      </c>
      <c r="G195" s="4" t="s">
        <v>23</v>
      </c>
    </row>
    <row r="196" spans="1:7" x14ac:dyDescent="0.35">
      <c r="A196" t="s">
        <v>643</v>
      </c>
      <c r="B196" t="s">
        <v>644</v>
      </c>
      <c r="C196" t="s">
        <v>315</v>
      </c>
      <c r="D196" t="s">
        <v>316</v>
      </c>
      <c r="E196">
        <v>1</v>
      </c>
      <c r="F196">
        <v>27</v>
      </c>
      <c r="G196" s="4" t="s">
        <v>23</v>
      </c>
    </row>
    <row r="197" spans="1:7" x14ac:dyDescent="0.35">
      <c r="A197" t="s">
        <v>645</v>
      </c>
      <c r="B197" t="s">
        <v>230</v>
      </c>
      <c r="C197" t="s">
        <v>315</v>
      </c>
      <c r="D197" t="s">
        <v>316</v>
      </c>
      <c r="E197">
        <v>1</v>
      </c>
      <c r="F197">
        <v>28</v>
      </c>
      <c r="G197" s="4" t="s">
        <v>23</v>
      </c>
    </row>
    <row r="198" spans="1:7" x14ac:dyDescent="0.35">
      <c r="A198" t="s">
        <v>646</v>
      </c>
      <c r="B198" t="s">
        <v>231</v>
      </c>
      <c r="C198" t="s">
        <v>315</v>
      </c>
      <c r="D198" t="s">
        <v>316</v>
      </c>
      <c r="E198">
        <v>1</v>
      </c>
      <c r="F198">
        <v>29</v>
      </c>
      <c r="G198" s="4" t="s">
        <v>23</v>
      </c>
    </row>
    <row r="199" spans="1:7" x14ac:dyDescent="0.35">
      <c r="A199" t="s">
        <v>647</v>
      </c>
      <c r="B199" t="s">
        <v>648</v>
      </c>
      <c r="C199" t="s">
        <v>315</v>
      </c>
      <c r="D199" t="s">
        <v>316</v>
      </c>
      <c r="E199">
        <v>1</v>
      </c>
      <c r="F199">
        <v>30</v>
      </c>
      <c r="G199" s="4" t="s">
        <v>23</v>
      </c>
    </row>
    <row r="200" spans="1:7" x14ac:dyDescent="0.35">
      <c r="A200" t="s">
        <v>649</v>
      </c>
      <c r="B200" t="s">
        <v>232</v>
      </c>
      <c r="C200" t="s">
        <v>315</v>
      </c>
      <c r="D200" t="s">
        <v>316</v>
      </c>
      <c r="E200">
        <v>1</v>
      </c>
      <c r="F200">
        <v>31</v>
      </c>
      <c r="G200" s="4" t="s">
        <v>23</v>
      </c>
    </row>
    <row r="201" spans="1:7" x14ac:dyDescent="0.35">
      <c r="A201" t="s">
        <v>650</v>
      </c>
      <c r="B201" t="s">
        <v>233</v>
      </c>
      <c r="C201" t="s">
        <v>315</v>
      </c>
      <c r="D201" t="s">
        <v>316</v>
      </c>
      <c r="E201">
        <v>1</v>
      </c>
      <c r="F201">
        <v>32</v>
      </c>
      <c r="G201" s="4" t="s">
        <v>23</v>
      </c>
    </row>
    <row r="202" spans="1:7" x14ac:dyDescent="0.35">
      <c r="A202" t="s">
        <v>651</v>
      </c>
      <c r="B202" t="s">
        <v>652</v>
      </c>
      <c r="C202" t="s">
        <v>315</v>
      </c>
      <c r="D202" t="s">
        <v>316</v>
      </c>
      <c r="E202">
        <v>1</v>
      </c>
      <c r="F202">
        <v>33</v>
      </c>
      <c r="G202" s="4" t="s">
        <v>23</v>
      </c>
    </row>
    <row r="203" spans="1:7" x14ac:dyDescent="0.35">
      <c r="A203" t="s">
        <v>653</v>
      </c>
      <c r="B203" t="s">
        <v>234</v>
      </c>
      <c r="C203" t="s">
        <v>315</v>
      </c>
      <c r="D203" t="s">
        <v>316</v>
      </c>
      <c r="E203">
        <v>1</v>
      </c>
      <c r="F203">
        <v>34</v>
      </c>
      <c r="G203" s="4" t="s">
        <v>23</v>
      </c>
    </row>
    <row r="204" spans="1:7" x14ac:dyDescent="0.35">
      <c r="A204" t="s">
        <v>654</v>
      </c>
      <c r="B204" t="s">
        <v>655</v>
      </c>
      <c r="C204" t="s">
        <v>315</v>
      </c>
      <c r="D204" t="s">
        <v>316</v>
      </c>
      <c r="E204">
        <v>1</v>
      </c>
      <c r="F204">
        <v>35</v>
      </c>
      <c r="G204" s="4" t="s">
        <v>23</v>
      </c>
    </row>
    <row r="205" spans="1:7" x14ac:dyDescent="0.35">
      <c r="A205" t="s">
        <v>656</v>
      </c>
      <c r="B205" t="s">
        <v>97</v>
      </c>
      <c r="C205" t="s">
        <v>315</v>
      </c>
      <c r="D205" t="s">
        <v>316</v>
      </c>
      <c r="E205">
        <v>1</v>
      </c>
      <c r="F205">
        <v>36</v>
      </c>
      <c r="G205" s="4" t="s">
        <v>23</v>
      </c>
    </row>
    <row r="206" spans="1:7" x14ac:dyDescent="0.35">
      <c r="A206" t="s">
        <v>657</v>
      </c>
      <c r="B206" t="s">
        <v>640</v>
      </c>
      <c r="C206" t="s">
        <v>315</v>
      </c>
      <c r="D206" t="s">
        <v>316</v>
      </c>
      <c r="E206">
        <v>1</v>
      </c>
      <c r="F206">
        <v>37</v>
      </c>
      <c r="G206" s="4" t="s">
        <v>23</v>
      </c>
    </row>
    <row r="207" spans="1:7" x14ac:dyDescent="0.35">
      <c r="A207" t="s">
        <v>658</v>
      </c>
      <c r="B207" t="s">
        <v>659</v>
      </c>
      <c r="C207" t="s">
        <v>315</v>
      </c>
      <c r="D207" t="s">
        <v>316</v>
      </c>
      <c r="E207">
        <v>1</v>
      </c>
      <c r="F207">
        <v>38</v>
      </c>
      <c r="G207" s="4" t="s">
        <v>23</v>
      </c>
    </row>
    <row r="208" spans="1:7" x14ac:dyDescent="0.35">
      <c r="A208" t="s">
        <v>660</v>
      </c>
      <c r="B208" t="s">
        <v>661</v>
      </c>
      <c r="C208" t="s">
        <v>315</v>
      </c>
      <c r="D208" t="s">
        <v>316</v>
      </c>
      <c r="E208">
        <v>1</v>
      </c>
      <c r="F208">
        <v>39</v>
      </c>
      <c r="G208" s="4" t="s">
        <v>23</v>
      </c>
    </row>
    <row r="209" spans="1:7" x14ac:dyDescent="0.35">
      <c r="A209" t="s">
        <v>662</v>
      </c>
      <c r="B209" t="s">
        <v>663</v>
      </c>
      <c r="C209" t="s">
        <v>315</v>
      </c>
      <c r="D209" t="s">
        <v>316</v>
      </c>
      <c r="E209">
        <v>1</v>
      </c>
      <c r="F209">
        <v>40</v>
      </c>
      <c r="G209" s="4" t="s">
        <v>23</v>
      </c>
    </row>
    <row r="210" spans="1:7" x14ac:dyDescent="0.35">
      <c r="A210" t="s">
        <v>664</v>
      </c>
      <c r="B210" t="s">
        <v>665</v>
      </c>
      <c r="C210" t="s">
        <v>315</v>
      </c>
      <c r="D210" t="s">
        <v>316</v>
      </c>
      <c r="E210">
        <v>1</v>
      </c>
      <c r="F210">
        <v>41</v>
      </c>
      <c r="G210" s="4" t="s">
        <v>23</v>
      </c>
    </row>
    <row r="211" spans="1:7" x14ac:dyDescent="0.35">
      <c r="A211" t="s">
        <v>666</v>
      </c>
      <c r="B211" t="s">
        <v>667</v>
      </c>
      <c r="C211" t="s">
        <v>315</v>
      </c>
      <c r="D211" t="s">
        <v>316</v>
      </c>
      <c r="E211">
        <v>1</v>
      </c>
      <c r="F211">
        <v>42</v>
      </c>
      <c r="G211" s="4" t="s">
        <v>23</v>
      </c>
    </row>
    <row r="212" spans="1:7" x14ac:dyDescent="0.35">
      <c r="A212" t="s">
        <v>668</v>
      </c>
      <c r="B212" t="s">
        <v>1693</v>
      </c>
      <c r="C212" t="s">
        <v>315</v>
      </c>
      <c r="D212" t="s">
        <v>316</v>
      </c>
      <c r="E212">
        <v>1</v>
      </c>
      <c r="F212">
        <v>43</v>
      </c>
      <c r="G212" s="4" t="s">
        <v>23</v>
      </c>
    </row>
    <row r="213" spans="1:7" x14ac:dyDescent="0.35">
      <c r="A213" t="s">
        <v>669</v>
      </c>
      <c r="B213" t="s">
        <v>98</v>
      </c>
      <c r="C213" t="s">
        <v>315</v>
      </c>
      <c r="D213" t="s">
        <v>316</v>
      </c>
      <c r="E213">
        <v>1</v>
      </c>
      <c r="F213">
        <v>44</v>
      </c>
      <c r="G213" s="4" t="s">
        <v>23</v>
      </c>
    </row>
    <row r="214" spans="1:7" x14ac:dyDescent="0.35">
      <c r="A214" t="s">
        <v>670</v>
      </c>
      <c r="B214" t="s">
        <v>1694</v>
      </c>
      <c r="C214" t="s">
        <v>315</v>
      </c>
      <c r="D214" t="s">
        <v>316</v>
      </c>
      <c r="E214">
        <v>1</v>
      </c>
      <c r="F214">
        <v>45</v>
      </c>
      <c r="G214" s="4" t="s">
        <v>23</v>
      </c>
    </row>
    <row r="215" spans="1:7" x14ac:dyDescent="0.35">
      <c r="A215" t="s">
        <v>671</v>
      </c>
      <c r="B215" t="s">
        <v>237</v>
      </c>
      <c r="C215" t="s">
        <v>315</v>
      </c>
      <c r="D215" t="s">
        <v>316</v>
      </c>
      <c r="E215">
        <v>1</v>
      </c>
      <c r="F215">
        <v>46</v>
      </c>
      <c r="G215" s="4" t="s">
        <v>23</v>
      </c>
    </row>
    <row r="216" spans="1:7" x14ac:dyDescent="0.35">
      <c r="A216" t="s">
        <v>672</v>
      </c>
      <c r="B216" t="s">
        <v>238</v>
      </c>
      <c r="C216" t="s">
        <v>315</v>
      </c>
      <c r="D216" t="s">
        <v>316</v>
      </c>
      <c r="E216">
        <v>1</v>
      </c>
      <c r="F216">
        <v>47</v>
      </c>
      <c r="G216" s="4" t="s">
        <v>23</v>
      </c>
    </row>
    <row r="217" spans="1:7" x14ac:dyDescent="0.35">
      <c r="A217" t="s">
        <v>673</v>
      </c>
      <c r="B217" t="s">
        <v>1695</v>
      </c>
      <c r="C217" t="s">
        <v>315</v>
      </c>
      <c r="D217" t="s">
        <v>316</v>
      </c>
      <c r="E217">
        <v>1</v>
      </c>
      <c r="F217">
        <v>48</v>
      </c>
      <c r="G217" s="4" t="s">
        <v>23</v>
      </c>
    </row>
    <row r="218" spans="1:7" x14ac:dyDescent="0.35">
      <c r="A218" t="s">
        <v>674</v>
      </c>
      <c r="B218" t="s">
        <v>1707</v>
      </c>
      <c r="C218" t="s">
        <v>315</v>
      </c>
      <c r="D218" t="s">
        <v>316</v>
      </c>
      <c r="E218">
        <v>1</v>
      </c>
      <c r="F218">
        <v>49</v>
      </c>
      <c r="G218" s="4" t="s">
        <v>23</v>
      </c>
    </row>
    <row r="219" spans="1:7" x14ac:dyDescent="0.35">
      <c r="A219" t="s">
        <v>675</v>
      </c>
      <c r="B219" t="s">
        <v>676</v>
      </c>
      <c r="C219" t="s">
        <v>315</v>
      </c>
      <c r="D219" t="s">
        <v>316</v>
      </c>
      <c r="E219">
        <v>1</v>
      </c>
      <c r="F219">
        <v>50</v>
      </c>
      <c r="G219" s="4" t="s">
        <v>23</v>
      </c>
    </row>
    <row r="220" spans="1:7" x14ac:dyDescent="0.35">
      <c r="A220" t="s">
        <v>677</v>
      </c>
      <c r="B220" t="s">
        <v>1708</v>
      </c>
      <c r="C220" t="s">
        <v>315</v>
      </c>
      <c r="D220" t="s">
        <v>316</v>
      </c>
      <c r="E220">
        <v>1</v>
      </c>
      <c r="F220">
        <v>51</v>
      </c>
      <c r="G220" s="4" t="s">
        <v>23</v>
      </c>
    </row>
    <row r="221" spans="1:7" x14ac:dyDescent="0.35">
      <c r="A221" t="s">
        <v>678</v>
      </c>
      <c r="B221" t="s">
        <v>679</v>
      </c>
      <c r="C221" t="s">
        <v>315</v>
      </c>
      <c r="D221" t="s">
        <v>316</v>
      </c>
      <c r="E221">
        <v>1</v>
      </c>
      <c r="F221">
        <v>52</v>
      </c>
      <c r="G221" s="4" t="s">
        <v>23</v>
      </c>
    </row>
    <row r="222" spans="1:7" x14ac:dyDescent="0.35">
      <c r="A222" t="s">
        <v>680</v>
      </c>
      <c r="B222" t="s">
        <v>1698</v>
      </c>
      <c r="C222" t="s">
        <v>315</v>
      </c>
      <c r="D222" t="s">
        <v>316</v>
      </c>
      <c r="E222">
        <v>1</v>
      </c>
      <c r="F222">
        <v>53</v>
      </c>
      <c r="G222" s="4" t="s">
        <v>23</v>
      </c>
    </row>
    <row r="223" spans="1:7" x14ac:dyDescent="0.35">
      <c r="A223" t="s">
        <v>681</v>
      </c>
      <c r="B223" t="s">
        <v>99</v>
      </c>
      <c r="C223" t="s">
        <v>315</v>
      </c>
      <c r="D223" t="s">
        <v>316</v>
      </c>
      <c r="E223">
        <v>1</v>
      </c>
      <c r="F223">
        <v>54</v>
      </c>
      <c r="G223" s="4" t="s">
        <v>23</v>
      </c>
    </row>
    <row r="224" spans="1:7" x14ac:dyDescent="0.35">
      <c r="A224" t="s">
        <v>682</v>
      </c>
      <c r="B224" t="s">
        <v>1699</v>
      </c>
      <c r="C224" t="s">
        <v>315</v>
      </c>
      <c r="D224" t="s">
        <v>316</v>
      </c>
      <c r="E224">
        <v>1</v>
      </c>
      <c r="F224">
        <v>55</v>
      </c>
      <c r="G224" s="4" t="s">
        <v>23</v>
      </c>
    </row>
    <row r="225" spans="1:7" x14ac:dyDescent="0.35">
      <c r="A225" t="s">
        <v>683</v>
      </c>
      <c r="B225" t="s">
        <v>684</v>
      </c>
      <c r="C225" t="s">
        <v>315</v>
      </c>
      <c r="D225" t="s">
        <v>316</v>
      </c>
      <c r="E225">
        <v>1</v>
      </c>
      <c r="F225">
        <v>56</v>
      </c>
      <c r="G225" s="4" t="s">
        <v>23</v>
      </c>
    </row>
    <row r="226" spans="1:7" x14ac:dyDescent="0.35">
      <c r="A226" t="s">
        <v>685</v>
      </c>
      <c r="B226" t="s">
        <v>686</v>
      </c>
      <c r="C226" t="s">
        <v>315</v>
      </c>
      <c r="D226" t="s">
        <v>316</v>
      </c>
      <c r="E226">
        <v>1</v>
      </c>
      <c r="F226">
        <v>57</v>
      </c>
      <c r="G226" s="4" t="s">
        <v>23</v>
      </c>
    </row>
    <row r="227" spans="1:7" x14ac:dyDescent="0.35">
      <c r="A227" t="s">
        <v>687</v>
      </c>
      <c r="B227" t="s">
        <v>688</v>
      </c>
      <c r="C227" t="s">
        <v>315</v>
      </c>
      <c r="D227" t="s">
        <v>316</v>
      </c>
      <c r="E227">
        <v>1</v>
      </c>
      <c r="F227">
        <v>58</v>
      </c>
      <c r="G227" s="4" t="s">
        <v>23</v>
      </c>
    </row>
    <row r="228" spans="1:7" x14ac:dyDescent="0.35">
      <c r="A228" t="s">
        <v>689</v>
      </c>
      <c r="B228" t="s">
        <v>690</v>
      </c>
      <c r="C228" t="s">
        <v>315</v>
      </c>
      <c r="D228" t="s">
        <v>316</v>
      </c>
      <c r="E228">
        <v>1</v>
      </c>
      <c r="F228">
        <v>59</v>
      </c>
      <c r="G228" s="4" t="s">
        <v>23</v>
      </c>
    </row>
    <row r="229" spans="1:7" x14ac:dyDescent="0.35">
      <c r="A229" t="s">
        <v>691</v>
      </c>
      <c r="B229" t="s">
        <v>692</v>
      </c>
      <c r="C229" t="s">
        <v>315</v>
      </c>
      <c r="D229" t="s">
        <v>316</v>
      </c>
      <c r="E229">
        <v>2</v>
      </c>
      <c r="F229">
        <v>1</v>
      </c>
      <c r="G229" s="4" t="s">
        <v>23</v>
      </c>
    </row>
    <row r="230" spans="1:7" x14ac:dyDescent="0.35">
      <c r="A230" t="s">
        <v>693</v>
      </c>
      <c r="B230" s="2" t="s">
        <v>694</v>
      </c>
      <c r="C230" t="str">
        <f>IF(PL損益計算書・収益計画!E3="","",TEXT(PL損益計算書・収益計画!E3,"yyyy年mm月"))</f>
        <v>2024年03月</v>
      </c>
      <c r="D230" t="s">
        <v>354</v>
      </c>
      <c r="E230">
        <v>2</v>
      </c>
      <c r="F230">
        <v>2</v>
      </c>
      <c r="G230" s="4" t="s">
        <v>23</v>
      </c>
    </row>
    <row r="231" spans="1:7" x14ac:dyDescent="0.35">
      <c r="A231" t="s">
        <v>695</v>
      </c>
      <c r="B231" t="s">
        <v>314</v>
      </c>
      <c r="C231" t="s">
        <v>315</v>
      </c>
      <c r="D231" t="s">
        <v>316</v>
      </c>
      <c r="E231">
        <v>2</v>
      </c>
      <c r="F231">
        <v>3</v>
      </c>
      <c r="G231" s="4" t="s">
        <v>23</v>
      </c>
    </row>
    <row r="232" spans="1:7" x14ac:dyDescent="0.35">
      <c r="A232" t="s">
        <v>696</v>
      </c>
      <c r="B232" t="s">
        <v>697</v>
      </c>
      <c r="C232" t="str">
        <f>IF(PL損益計算書・収益計画!E5="","",TEXT((PL損益計算書・収益計画!E5),"#,##0"))</f>
        <v>380,000,000</v>
      </c>
      <c r="D232" t="s">
        <v>354</v>
      </c>
      <c r="E232">
        <v>2</v>
      </c>
      <c r="F232">
        <v>4</v>
      </c>
      <c r="G232" s="4" t="s">
        <v>23</v>
      </c>
    </row>
    <row r="233" spans="1:7" x14ac:dyDescent="0.35">
      <c r="A233" t="s">
        <v>698</v>
      </c>
      <c r="B233" t="s">
        <v>699</v>
      </c>
      <c r="C233" t="str">
        <f>IF(PL損益計算書・収益計画!E6="","",TEXT((PL損益計算書・収益計画!E6),"#,##0"))</f>
        <v>380,000,000</v>
      </c>
      <c r="D233" t="s">
        <v>354</v>
      </c>
      <c r="E233">
        <v>2</v>
      </c>
      <c r="F233">
        <v>5</v>
      </c>
      <c r="G233" s="4" t="s">
        <v>23</v>
      </c>
    </row>
    <row r="234" spans="1:7" x14ac:dyDescent="0.35">
      <c r="A234" t="s">
        <v>700</v>
      </c>
      <c r="B234" t="s">
        <v>314</v>
      </c>
      <c r="C234" t="s">
        <v>315</v>
      </c>
      <c r="D234" t="s">
        <v>316</v>
      </c>
      <c r="E234">
        <v>2</v>
      </c>
      <c r="F234">
        <v>6</v>
      </c>
      <c r="G234" s="4" t="s">
        <v>23</v>
      </c>
    </row>
    <row r="235" spans="1:7" x14ac:dyDescent="0.35">
      <c r="A235" t="s">
        <v>701</v>
      </c>
      <c r="B235" t="s">
        <v>702</v>
      </c>
      <c r="C235" t="str">
        <f>IF(PL損益計算書・収益計画!E8="","",TEXT((PL損益計算書・収益計画!E8),"#,##0"))</f>
        <v>285,000,000</v>
      </c>
      <c r="D235" t="s">
        <v>354</v>
      </c>
      <c r="E235">
        <v>2</v>
      </c>
      <c r="F235">
        <v>7</v>
      </c>
      <c r="G235" s="4" t="s">
        <v>23</v>
      </c>
    </row>
    <row r="236" spans="1:7" x14ac:dyDescent="0.35">
      <c r="A236" t="s">
        <v>703</v>
      </c>
      <c r="B236" t="s">
        <v>704</v>
      </c>
      <c r="C236" t="str">
        <f>IF(PL損益計算書・収益計画!E9="","",TEXT((PL損益計算書・収益計画!E9),"#,##0"))</f>
        <v>0</v>
      </c>
      <c r="D236" t="s">
        <v>354</v>
      </c>
      <c r="E236">
        <v>2</v>
      </c>
      <c r="F236">
        <v>8</v>
      </c>
      <c r="G236" s="4" t="s">
        <v>23</v>
      </c>
    </row>
    <row r="237" spans="1:7" x14ac:dyDescent="0.35">
      <c r="A237" t="s">
        <v>705</v>
      </c>
      <c r="B237" t="s">
        <v>706</v>
      </c>
      <c r="C237" t="str">
        <f>IF(PL損益計算書・収益計画!E10="","",TEXT((PL損益計算書・収益計画!E10),"#,##0"))</f>
        <v>0</v>
      </c>
      <c r="D237" t="s">
        <v>354</v>
      </c>
      <c r="E237">
        <v>2</v>
      </c>
      <c r="F237">
        <v>9</v>
      </c>
      <c r="G237" s="4" t="s">
        <v>23</v>
      </c>
    </row>
    <row r="238" spans="1:7" x14ac:dyDescent="0.35">
      <c r="A238" t="s">
        <v>707</v>
      </c>
      <c r="B238" t="s">
        <v>708</v>
      </c>
      <c r="C238" t="str">
        <f>IF(PL損益計算書・収益計画!E11="","",TEXT((PL損益計算書・収益計画!E11),"#,##0"))</f>
        <v>285,000,000</v>
      </c>
      <c r="D238" t="s">
        <v>354</v>
      </c>
      <c r="E238">
        <v>2</v>
      </c>
      <c r="F238">
        <v>10</v>
      </c>
      <c r="G238" s="4" t="s">
        <v>23</v>
      </c>
    </row>
    <row r="239" spans="1:7" x14ac:dyDescent="0.35">
      <c r="A239" t="s">
        <v>709</v>
      </c>
      <c r="B239" t="s">
        <v>710</v>
      </c>
      <c r="C239" t="str">
        <f>IF(PL損益計算書・収益計画!E12="","",TEXT((PL損益計算書・収益計画!E12),"#,##0"))</f>
        <v>0</v>
      </c>
      <c r="D239" t="s">
        <v>354</v>
      </c>
      <c r="E239">
        <v>2</v>
      </c>
      <c r="F239">
        <v>11</v>
      </c>
      <c r="G239" s="4" t="s">
        <v>23</v>
      </c>
    </row>
    <row r="240" spans="1:7" x14ac:dyDescent="0.35">
      <c r="A240" t="s">
        <v>711</v>
      </c>
      <c r="B240" t="s">
        <v>314</v>
      </c>
      <c r="C240" t="s">
        <v>315</v>
      </c>
      <c r="D240" t="s">
        <v>316</v>
      </c>
      <c r="E240">
        <v>2</v>
      </c>
      <c r="F240">
        <v>12</v>
      </c>
      <c r="G240" s="4" t="s">
        <v>23</v>
      </c>
    </row>
    <row r="241" spans="1:7" x14ac:dyDescent="0.35">
      <c r="A241" t="s">
        <v>712</v>
      </c>
      <c r="B241" t="s">
        <v>314</v>
      </c>
      <c r="C241" t="s">
        <v>315</v>
      </c>
      <c r="D241" t="s">
        <v>316</v>
      </c>
      <c r="E241">
        <v>2</v>
      </c>
      <c r="F241">
        <v>13</v>
      </c>
      <c r="G241" s="4" t="s">
        <v>23</v>
      </c>
    </row>
    <row r="242" spans="1:7" x14ac:dyDescent="0.35">
      <c r="A242" t="s">
        <v>713</v>
      </c>
      <c r="B242" t="s">
        <v>714</v>
      </c>
      <c r="C242" t="str">
        <f>IF(PL損益計算書・収益計画!E15="","",TEXT((PL損益計算書・収益計画!E15),"#,##0"))</f>
        <v>95,000,000</v>
      </c>
      <c r="D242" t="s">
        <v>354</v>
      </c>
      <c r="E242">
        <v>2</v>
      </c>
      <c r="F242">
        <v>14</v>
      </c>
      <c r="G242" s="4" t="s">
        <v>23</v>
      </c>
    </row>
    <row r="243" spans="1:7" x14ac:dyDescent="0.35">
      <c r="A243" t="s">
        <v>715</v>
      </c>
      <c r="B243" t="s">
        <v>314</v>
      </c>
      <c r="C243" t="s">
        <v>315</v>
      </c>
      <c r="D243" t="s">
        <v>316</v>
      </c>
      <c r="E243">
        <v>2</v>
      </c>
      <c r="F243">
        <v>15</v>
      </c>
      <c r="G243" s="4" t="s">
        <v>23</v>
      </c>
    </row>
    <row r="244" spans="1:7" x14ac:dyDescent="0.35">
      <c r="A244" t="s">
        <v>716</v>
      </c>
      <c r="B244" t="s">
        <v>717</v>
      </c>
      <c r="C244" t="str">
        <f>IF(PL損益計算書・収益計画!E17="","",TEXT((PL損益計算書・収益計画!E17),"#,##0"))</f>
        <v>86,000,000</v>
      </c>
      <c r="D244" t="s">
        <v>354</v>
      </c>
      <c r="E244">
        <v>2</v>
      </c>
      <c r="F244">
        <v>16</v>
      </c>
      <c r="G244" s="4" t="s">
        <v>23</v>
      </c>
    </row>
    <row r="245" spans="1:7" x14ac:dyDescent="0.35">
      <c r="A245" t="s">
        <v>718</v>
      </c>
      <c r="B245" t="s">
        <v>719</v>
      </c>
      <c r="C245" t="str">
        <f>IF(PL損益計算書・収益計画!E18="","",TEXT((PL損益計算書・収益計画!E18),"#,##0"))</f>
        <v>76,000,000</v>
      </c>
      <c r="D245" t="s">
        <v>354</v>
      </c>
      <c r="E245">
        <v>2</v>
      </c>
      <c r="F245">
        <v>17</v>
      </c>
      <c r="G245" s="4" t="s">
        <v>23</v>
      </c>
    </row>
    <row r="246" spans="1:7" x14ac:dyDescent="0.35">
      <c r="A246" t="s">
        <v>720</v>
      </c>
      <c r="B246" t="s">
        <v>706</v>
      </c>
      <c r="C246" t="str">
        <f>IF(PL損益計算書・収益計画!E19="","",TEXT((PL損益計算書・収益計画!E19),"#,##0"))</f>
        <v>5,000,000</v>
      </c>
      <c r="D246" t="s">
        <v>354</v>
      </c>
      <c r="E246">
        <v>2</v>
      </c>
      <c r="F246">
        <v>18</v>
      </c>
      <c r="G246" s="4" t="s">
        <v>23</v>
      </c>
    </row>
    <row r="247" spans="1:7" x14ac:dyDescent="0.35">
      <c r="A247" t="s">
        <v>721</v>
      </c>
      <c r="B247" t="s">
        <v>722</v>
      </c>
      <c r="C247" t="str">
        <f>IF(PL損益計算書・収益計画!E20="","",TEXT((PL損益計算書・収益計画!E20),"#,##0"))</f>
        <v>0</v>
      </c>
      <c r="D247" t="s">
        <v>354</v>
      </c>
      <c r="E247">
        <v>2</v>
      </c>
      <c r="F247">
        <v>19</v>
      </c>
      <c r="G247" s="4" t="s">
        <v>23</v>
      </c>
    </row>
    <row r="248" spans="1:7" x14ac:dyDescent="0.35">
      <c r="A248" t="s">
        <v>723</v>
      </c>
      <c r="B248" t="s">
        <v>724</v>
      </c>
      <c r="C248" t="str">
        <f>IF(PL損益計算書・収益計画!E21="","",TEXT((PL損益計算書・収益計画!E21),"#,##0"))</f>
        <v>0</v>
      </c>
      <c r="D248" t="s">
        <v>354</v>
      </c>
      <c r="E248">
        <v>2</v>
      </c>
      <c r="F248">
        <v>20</v>
      </c>
      <c r="G248" s="4" t="s">
        <v>23</v>
      </c>
    </row>
    <row r="249" spans="1:7" x14ac:dyDescent="0.35">
      <c r="A249" t="s">
        <v>725</v>
      </c>
      <c r="B249" t="s">
        <v>726</v>
      </c>
      <c r="C249" t="str">
        <f>IF(PL損益計算書・収益計画!E22="","",TEXT((PL損益計算書・収益計画!E22),"#,##0"))</f>
        <v>86,000,000</v>
      </c>
      <c r="D249" t="s">
        <v>354</v>
      </c>
      <c r="E249">
        <v>2</v>
      </c>
      <c r="F249">
        <v>21</v>
      </c>
      <c r="G249" s="4" t="s">
        <v>23</v>
      </c>
    </row>
    <row r="250" spans="1:7" x14ac:dyDescent="0.35">
      <c r="A250" t="s">
        <v>727</v>
      </c>
      <c r="B250" t="s">
        <v>710</v>
      </c>
      <c r="C250" t="str">
        <f>IF(PL損益計算書・収益計画!E23="","",TEXT((PL損益計算書・収益計画!E23),"#,##0"))</f>
        <v>5,000,000</v>
      </c>
      <c r="D250" t="s">
        <v>354</v>
      </c>
      <c r="E250">
        <v>2</v>
      </c>
      <c r="F250">
        <v>22</v>
      </c>
      <c r="G250" s="4" t="s">
        <v>23</v>
      </c>
    </row>
    <row r="251" spans="1:7" x14ac:dyDescent="0.35">
      <c r="A251" t="s">
        <v>728</v>
      </c>
      <c r="B251" t="s">
        <v>314</v>
      </c>
      <c r="C251" t="s">
        <v>315</v>
      </c>
      <c r="D251" t="s">
        <v>316</v>
      </c>
      <c r="E251">
        <v>2</v>
      </c>
      <c r="F251">
        <v>23</v>
      </c>
      <c r="G251" s="4" t="s">
        <v>23</v>
      </c>
    </row>
    <row r="252" spans="1:7" x14ac:dyDescent="0.35">
      <c r="A252" t="s">
        <v>729</v>
      </c>
      <c r="B252" t="s">
        <v>314</v>
      </c>
      <c r="C252" t="s">
        <v>315</v>
      </c>
      <c r="D252" t="s">
        <v>316</v>
      </c>
      <c r="E252">
        <v>2</v>
      </c>
      <c r="F252">
        <v>24</v>
      </c>
      <c r="G252" s="4" t="s">
        <v>23</v>
      </c>
    </row>
    <row r="253" spans="1:7" x14ac:dyDescent="0.35">
      <c r="A253" t="s">
        <v>730</v>
      </c>
      <c r="B253" t="s">
        <v>731</v>
      </c>
      <c r="C253" t="str">
        <f>IF(PL損益計算書・収益計画!E26="","",TEXT((PL損益計算書・収益計画!E26),"#,##0"))</f>
        <v>9,000,000</v>
      </c>
      <c r="D253" t="s">
        <v>354</v>
      </c>
      <c r="E253">
        <v>2</v>
      </c>
      <c r="F253">
        <v>25</v>
      </c>
      <c r="G253" s="4" t="s">
        <v>23</v>
      </c>
    </row>
    <row r="254" spans="1:7" x14ac:dyDescent="0.35">
      <c r="A254" t="s">
        <v>732</v>
      </c>
      <c r="B254" t="s">
        <v>733</v>
      </c>
      <c r="C254" t="str">
        <f>IF(PL損益計算書・収益計画!E27="","",TEXT((PL損益計算書・収益計画!E27),"#,##0"))</f>
        <v>9,000,000</v>
      </c>
      <c r="D254" t="s">
        <v>354</v>
      </c>
      <c r="E254">
        <v>2</v>
      </c>
      <c r="F254">
        <v>26</v>
      </c>
      <c r="G254" s="4" t="s">
        <v>23</v>
      </c>
    </row>
    <row r="255" spans="1:7" x14ac:dyDescent="0.35">
      <c r="A255" t="s">
        <v>734</v>
      </c>
      <c r="B255" t="s">
        <v>314</v>
      </c>
      <c r="C255" t="s">
        <v>315</v>
      </c>
      <c r="D255" t="s">
        <v>316</v>
      </c>
      <c r="E255">
        <v>2</v>
      </c>
      <c r="F255">
        <v>27</v>
      </c>
      <c r="G255" s="4" t="s">
        <v>23</v>
      </c>
    </row>
    <row r="256" spans="1:7" x14ac:dyDescent="0.35">
      <c r="A256" t="s">
        <v>735</v>
      </c>
      <c r="B256" t="s">
        <v>736</v>
      </c>
      <c r="C256" t="str">
        <f>IF(PL損益計算書・収益計画!E29="","",TEXT((PL損益計算書・収益計画!E29),"#,##0"))</f>
        <v>1,000,000</v>
      </c>
      <c r="D256" t="s">
        <v>354</v>
      </c>
      <c r="E256">
        <v>2</v>
      </c>
      <c r="F256">
        <v>28</v>
      </c>
      <c r="G256" s="4" t="s">
        <v>23</v>
      </c>
    </row>
    <row r="257" spans="1:7" x14ac:dyDescent="0.35">
      <c r="A257" t="s">
        <v>737</v>
      </c>
      <c r="B257" t="s">
        <v>738</v>
      </c>
      <c r="C257" t="str">
        <f>IF(PL損益計算書・収益計画!E30="","",TEXT((PL損益計算書・収益計画!E30),"#,##0"))</f>
        <v>2,000,000</v>
      </c>
      <c r="D257" t="s">
        <v>354</v>
      </c>
      <c r="E257">
        <v>2</v>
      </c>
      <c r="F257">
        <v>29</v>
      </c>
      <c r="G257" s="4" t="s">
        <v>23</v>
      </c>
    </row>
    <row r="258" spans="1:7" x14ac:dyDescent="0.35">
      <c r="A258" t="s">
        <v>739</v>
      </c>
      <c r="B258" t="s">
        <v>740</v>
      </c>
      <c r="C258" t="str">
        <f>IF(PL損益計算書・収益計画!E31="","",TEXT((PL損益計算書・収益計画!E31),"#,##0"))</f>
        <v>8,000,000</v>
      </c>
      <c r="D258" t="s">
        <v>354</v>
      </c>
      <c r="E258">
        <v>2</v>
      </c>
      <c r="F258">
        <v>30</v>
      </c>
      <c r="G258" s="4" t="s">
        <v>23</v>
      </c>
    </row>
    <row r="259" spans="1:7" x14ac:dyDescent="0.35">
      <c r="A259" t="s">
        <v>741</v>
      </c>
      <c r="B259" t="s">
        <v>742</v>
      </c>
      <c r="C259" t="str">
        <f>IF(PL損益計算書・収益計画!E32="","",TEXT((PL損益計算書・収益計画!E32),"#,##0"))</f>
        <v>0</v>
      </c>
      <c r="D259" t="s">
        <v>354</v>
      </c>
      <c r="E259">
        <v>2</v>
      </c>
      <c r="F259">
        <v>31</v>
      </c>
      <c r="G259" s="4" t="s">
        <v>23</v>
      </c>
    </row>
    <row r="260" spans="1:7" x14ac:dyDescent="0.35">
      <c r="A260" t="s">
        <v>743</v>
      </c>
      <c r="B260" t="s">
        <v>744</v>
      </c>
      <c r="C260" t="str">
        <f>IF(PL損益計算書・収益計画!E33="","",TEXT((PL損益計算書・収益計画!E33),"#,##0"))</f>
        <v>0</v>
      </c>
      <c r="D260" t="s">
        <v>354</v>
      </c>
      <c r="E260">
        <v>2</v>
      </c>
      <c r="F260">
        <v>32</v>
      </c>
      <c r="G260" s="4" t="s">
        <v>23</v>
      </c>
    </row>
    <row r="261" spans="1:7" x14ac:dyDescent="0.35">
      <c r="A261" t="s">
        <v>745</v>
      </c>
      <c r="B261" t="s">
        <v>746</v>
      </c>
      <c r="C261" t="str">
        <f>IF(PL損益計算書・収益計画!E34="","",TEXT((PL損益計算書・収益計画!E34),"#,##0"))</f>
        <v>8,000,000</v>
      </c>
      <c r="D261" t="s">
        <v>354</v>
      </c>
      <c r="E261">
        <v>2</v>
      </c>
      <c r="F261">
        <v>33</v>
      </c>
      <c r="G261" s="4" t="s">
        <v>23</v>
      </c>
    </row>
    <row r="262" spans="1:7" x14ac:dyDescent="0.35">
      <c r="A262" t="s">
        <v>747</v>
      </c>
      <c r="B262" t="s">
        <v>748</v>
      </c>
      <c r="C262" t="str">
        <f>IF(PL損益計算書・収益計画!E35="","",TEXT((PL損益計算書・収益計画!E35),"#,##0"))</f>
        <v>2,400,000</v>
      </c>
      <c r="D262" t="s">
        <v>354</v>
      </c>
      <c r="E262">
        <v>2</v>
      </c>
      <c r="F262">
        <v>34</v>
      </c>
      <c r="G262" s="4" t="s">
        <v>23</v>
      </c>
    </row>
    <row r="263" spans="1:7" x14ac:dyDescent="0.35">
      <c r="A263" t="s">
        <v>749</v>
      </c>
      <c r="B263" t="s">
        <v>750</v>
      </c>
      <c r="C263" t="str">
        <f>IF(PL損益計算書・収益計画!E36="","",TEXT((PL損益計算書・収益計画!E36),"#,##0"))</f>
        <v>5,600,000</v>
      </c>
      <c r="D263" t="s">
        <v>354</v>
      </c>
      <c r="E263">
        <v>2</v>
      </c>
      <c r="F263">
        <v>35</v>
      </c>
      <c r="G263" s="4" t="s">
        <v>23</v>
      </c>
    </row>
    <row r="264" spans="1:7" x14ac:dyDescent="0.35">
      <c r="A264" t="s">
        <v>751</v>
      </c>
      <c r="B264" t="s">
        <v>314</v>
      </c>
      <c r="C264" t="s">
        <v>315</v>
      </c>
      <c r="D264" t="s">
        <v>316</v>
      </c>
      <c r="E264">
        <v>2</v>
      </c>
      <c r="F264">
        <v>36</v>
      </c>
      <c r="G264" s="4" t="s">
        <v>23</v>
      </c>
    </row>
    <row r="265" spans="1:7" x14ac:dyDescent="0.35">
      <c r="A265" t="s">
        <v>752</v>
      </c>
      <c r="B265" t="s">
        <v>731</v>
      </c>
      <c r="C265" t="str">
        <f>IF(PL損益計算書・収益計画!E38="","",TEXT((PL損益計算書・収益計画!E38),"#,##0"))</f>
        <v>9,000,000</v>
      </c>
      <c r="D265" t="s">
        <v>354</v>
      </c>
      <c r="E265">
        <v>2</v>
      </c>
      <c r="F265">
        <v>37</v>
      </c>
      <c r="G265" s="4" t="s">
        <v>23</v>
      </c>
    </row>
    <row r="266" spans="1:7" x14ac:dyDescent="0.35">
      <c r="A266" t="s">
        <v>753</v>
      </c>
      <c r="B266" t="s">
        <v>754</v>
      </c>
      <c r="C266" t="str">
        <f>IF(PL損益計算書・収益計画!E39="","",TEXT((PL損益計算書・収益計画!E39),"#,##0"))</f>
        <v>76,000,000</v>
      </c>
      <c r="D266" t="s">
        <v>354</v>
      </c>
      <c r="E266">
        <v>2</v>
      </c>
      <c r="F266">
        <v>38</v>
      </c>
      <c r="G266" s="4" t="s">
        <v>23</v>
      </c>
    </row>
    <row r="267" spans="1:7" x14ac:dyDescent="0.35">
      <c r="A267" t="s">
        <v>755</v>
      </c>
      <c r="B267" t="s">
        <v>756</v>
      </c>
      <c r="C267" t="str">
        <f>IF(PL損益計算書・収益計画!E40="","",TEXT((PL損益計算書・収益計画!E40),"#,##0"))</f>
        <v>5,000,000</v>
      </c>
      <c r="D267" t="s">
        <v>354</v>
      </c>
      <c r="E267">
        <v>2</v>
      </c>
      <c r="F267">
        <v>39</v>
      </c>
      <c r="G267" s="4" t="s">
        <v>23</v>
      </c>
    </row>
    <row r="268" spans="1:7" x14ac:dyDescent="0.35">
      <c r="A268" t="s">
        <v>757</v>
      </c>
      <c r="B268" t="s">
        <v>758</v>
      </c>
      <c r="C268" t="str">
        <f>IF(PL損益計算書・収益計画!E41="","",TEXT((PL損益計算書・収益計画!E41),"#,##0"))</f>
        <v>5,000,000</v>
      </c>
      <c r="D268" t="s">
        <v>354</v>
      </c>
      <c r="E268">
        <v>2</v>
      </c>
      <c r="F268">
        <v>40</v>
      </c>
      <c r="G268" s="4" t="s">
        <v>23</v>
      </c>
    </row>
    <row r="269" spans="1:7" x14ac:dyDescent="0.35">
      <c r="A269" t="s">
        <v>759</v>
      </c>
      <c r="B269" t="s">
        <v>314</v>
      </c>
      <c r="C269" t="s">
        <v>315</v>
      </c>
      <c r="D269" t="s">
        <v>316</v>
      </c>
      <c r="E269">
        <v>2</v>
      </c>
      <c r="F269">
        <v>41</v>
      </c>
      <c r="G269" s="4" t="s">
        <v>23</v>
      </c>
    </row>
    <row r="270" spans="1:7" x14ac:dyDescent="0.35">
      <c r="A270" t="s">
        <v>760</v>
      </c>
      <c r="B270" t="s">
        <v>761</v>
      </c>
      <c r="C270" t="str">
        <f>IF(PL損益計算書・収益計画!E43="","",TEXT((PL損益計算書・収益計画!E43),"#,##0"))</f>
        <v>90,000,000</v>
      </c>
      <c r="D270" t="s">
        <v>354</v>
      </c>
      <c r="E270">
        <v>2</v>
      </c>
      <c r="F270">
        <v>42</v>
      </c>
      <c r="G270" s="4" t="s">
        <v>23</v>
      </c>
    </row>
    <row r="271" spans="1:7" x14ac:dyDescent="0.35">
      <c r="A271" t="s">
        <v>762</v>
      </c>
      <c r="B271" t="s">
        <v>314</v>
      </c>
      <c r="C271" t="s">
        <v>315</v>
      </c>
      <c r="D271" t="s">
        <v>316</v>
      </c>
      <c r="E271">
        <v>2</v>
      </c>
      <c r="F271">
        <v>43</v>
      </c>
      <c r="G271" s="4" t="s">
        <v>23</v>
      </c>
    </row>
    <row r="272" spans="1:7" x14ac:dyDescent="0.35">
      <c r="A272" t="s">
        <v>763</v>
      </c>
      <c r="B272" t="s">
        <v>314</v>
      </c>
      <c r="C272" t="s">
        <v>315</v>
      </c>
      <c r="D272" t="s">
        <v>316</v>
      </c>
      <c r="E272">
        <v>2</v>
      </c>
      <c r="F272">
        <v>44</v>
      </c>
      <c r="G272" s="4" t="s">
        <v>23</v>
      </c>
    </row>
    <row r="273" spans="1:7" x14ac:dyDescent="0.35">
      <c r="A273" t="s">
        <v>764</v>
      </c>
      <c r="B273" t="s">
        <v>765</v>
      </c>
      <c r="C273" t="str">
        <f>IF(PL損益計算書・収益計画!E46="","",TEXT((PL損益計算書・収益計画!E46),"0"))</f>
        <v>1</v>
      </c>
      <c r="D273" t="s">
        <v>354</v>
      </c>
      <c r="E273">
        <v>2</v>
      </c>
      <c r="F273">
        <v>45</v>
      </c>
      <c r="G273" s="4" t="s">
        <v>23</v>
      </c>
    </row>
    <row r="274" spans="1:7" x14ac:dyDescent="0.35">
      <c r="A274" t="s">
        <v>766</v>
      </c>
      <c r="B274" t="s">
        <v>767</v>
      </c>
      <c r="C274" t="str">
        <f>IF(PL損益計算書・収益計画!E47="","",TEXT((PL損益計算書・収益計画!E47),"#,##0"))</f>
        <v>10,000,000</v>
      </c>
      <c r="D274" t="s">
        <v>354</v>
      </c>
      <c r="E274">
        <v>2</v>
      </c>
      <c r="F274">
        <v>46</v>
      </c>
      <c r="G274" s="4" t="s">
        <v>23</v>
      </c>
    </row>
    <row r="275" spans="1:7" x14ac:dyDescent="0.35">
      <c r="A275" t="s">
        <v>768</v>
      </c>
      <c r="B275" t="s">
        <v>769</v>
      </c>
      <c r="C275" t="str">
        <f>IF(PL損益計算書・収益計画!E48="","",TEXT((PL損益計算書・収益計画!E48),"#,##0"))</f>
        <v>0</v>
      </c>
      <c r="D275" t="s">
        <v>354</v>
      </c>
      <c r="E275">
        <v>2</v>
      </c>
      <c r="F275">
        <v>47</v>
      </c>
      <c r="G275" s="4" t="s">
        <v>23</v>
      </c>
    </row>
    <row r="276" spans="1:7" x14ac:dyDescent="0.35">
      <c r="A276" t="s">
        <v>770</v>
      </c>
      <c r="B276" t="s">
        <v>771</v>
      </c>
      <c r="C276" t="str">
        <f>IF(PL損益計算書・収益計画!E49="","",TEXT((PL損益計算書・収益計画!E49),"0.00"))</f>
        <v>20.00</v>
      </c>
      <c r="D276" t="s">
        <v>354</v>
      </c>
      <c r="E276">
        <v>2</v>
      </c>
      <c r="F276">
        <v>48</v>
      </c>
      <c r="G276" s="4" t="s">
        <v>23</v>
      </c>
    </row>
    <row r="277" spans="1:7" x14ac:dyDescent="0.35">
      <c r="A277" t="s">
        <v>772</v>
      </c>
      <c r="B277" t="s">
        <v>773</v>
      </c>
      <c r="C277" t="str">
        <f>IF(PL損益計算書・収益計画!E50="","",TEXT((PL損益計算書・収益計画!E50),"0"))</f>
        <v>20</v>
      </c>
      <c r="D277" t="s">
        <v>354</v>
      </c>
      <c r="E277">
        <v>2</v>
      </c>
      <c r="F277">
        <v>49</v>
      </c>
      <c r="G277" s="4" t="s">
        <v>23</v>
      </c>
    </row>
    <row r="278" spans="1:7" x14ac:dyDescent="0.35">
      <c r="A278" t="s">
        <v>774</v>
      </c>
      <c r="B278" t="s">
        <v>775</v>
      </c>
      <c r="C278" t="str">
        <f>IF(PL損益計算書・収益計画!E51="","",TEXT((PL損益計算書・収益計画!E51),"#,##0"))</f>
        <v>66,000,000</v>
      </c>
      <c r="D278" t="s">
        <v>354</v>
      </c>
      <c r="E278">
        <v>2</v>
      </c>
      <c r="F278">
        <v>50</v>
      </c>
      <c r="G278" s="4" t="s">
        <v>23</v>
      </c>
    </row>
    <row r="279" spans="1:7" x14ac:dyDescent="0.35">
      <c r="A279" t="s">
        <v>776</v>
      </c>
      <c r="B279" t="s">
        <v>314</v>
      </c>
      <c r="C279" t="s">
        <v>315</v>
      </c>
      <c r="D279" t="s">
        <v>316</v>
      </c>
      <c r="E279">
        <v>2</v>
      </c>
      <c r="F279">
        <v>51</v>
      </c>
      <c r="G279" s="4" t="s">
        <v>23</v>
      </c>
    </row>
    <row r="280" spans="1:7" x14ac:dyDescent="0.35">
      <c r="A280" t="s">
        <v>777</v>
      </c>
      <c r="B280" t="s">
        <v>778</v>
      </c>
      <c r="C280" t="str">
        <f>IF(PL損益計算書・収益計画!E53="","",TEXT((PL損益計算書・収益計画!E53),"#,##0"))</f>
        <v>3,300,000</v>
      </c>
      <c r="D280" t="s">
        <v>354</v>
      </c>
      <c r="E280">
        <v>2</v>
      </c>
      <c r="F280">
        <v>52</v>
      </c>
      <c r="G280" s="4" t="s">
        <v>23</v>
      </c>
    </row>
    <row r="281" spans="1:7" x14ac:dyDescent="0.35">
      <c r="A281" t="s">
        <v>779</v>
      </c>
      <c r="B281" t="s">
        <v>314</v>
      </c>
      <c r="C281" t="s">
        <v>315</v>
      </c>
      <c r="D281" t="s">
        <v>316</v>
      </c>
      <c r="E281">
        <v>2</v>
      </c>
      <c r="F281">
        <v>53</v>
      </c>
      <c r="G281" s="4" t="s">
        <v>23</v>
      </c>
    </row>
    <row r="282" spans="1:7" x14ac:dyDescent="0.35">
      <c r="A282" t="s">
        <v>780</v>
      </c>
      <c r="B282" t="s">
        <v>314</v>
      </c>
      <c r="C282" t="s">
        <v>315</v>
      </c>
      <c r="D282" t="s">
        <v>316</v>
      </c>
      <c r="E282">
        <v>2</v>
      </c>
      <c r="F282">
        <v>54</v>
      </c>
      <c r="G282" s="4" t="s">
        <v>23</v>
      </c>
    </row>
    <row r="283" spans="1:7" x14ac:dyDescent="0.35">
      <c r="A283" t="s">
        <v>781</v>
      </c>
      <c r="B283" t="s">
        <v>782</v>
      </c>
      <c r="C283" t="str">
        <f>IF(PL損益計算書・収益計画!E56="","",TEXT((PL損益計算書・収益計画!E56),"#,##0"))</f>
        <v>5,000,000</v>
      </c>
      <c r="D283" t="s">
        <v>354</v>
      </c>
      <c r="E283">
        <v>2</v>
      </c>
      <c r="F283">
        <v>55</v>
      </c>
      <c r="G283" s="4" t="s">
        <v>23</v>
      </c>
    </row>
    <row r="284" spans="1:7" x14ac:dyDescent="0.35">
      <c r="A284" t="s">
        <v>783</v>
      </c>
      <c r="B284" t="s">
        <v>784</v>
      </c>
      <c r="C284" t="str">
        <f>IF(PL損益計算書・収益計画!E57="","",TEXT((PL損益計算書・収益計画!E57),"#,##0"))</f>
        <v>5,000,000</v>
      </c>
      <c r="D284" t="s">
        <v>354</v>
      </c>
      <c r="E284">
        <v>2</v>
      </c>
      <c r="F284">
        <v>56</v>
      </c>
      <c r="G284" s="4" t="s">
        <v>23</v>
      </c>
    </row>
    <row r="285" spans="1:7" x14ac:dyDescent="0.35">
      <c r="A285" t="s">
        <v>785</v>
      </c>
      <c r="B285" t="s">
        <v>786</v>
      </c>
      <c r="C285" t="str">
        <f>IF(PL損益計算書・収益計画!E58="","",TEXT((PL損益計算書・収益計画!E58),"#,##0"))</f>
        <v>0</v>
      </c>
      <c r="D285" t="s">
        <v>354</v>
      </c>
      <c r="E285">
        <v>2</v>
      </c>
      <c r="F285">
        <v>57</v>
      </c>
      <c r="G285" s="4" t="s">
        <v>23</v>
      </c>
    </row>
    <row r="286" spans="1:7" x14ac:dyDescent="0.35">
      <c r="A286" t="s">
        <v>787</v>
      </c>
      <c r="B286" t="s">
        <v>788</v>
      </c>
      <c r="C286" t="str">
        <f>IF(PL損益計算書・収益計画!E59="","",TEXT((PL損益計算書・収益計画!E59),"#,##0"))</f>
        <v>0</v>
      </c>
      <c r="D286" t="s">
        <v>354</v>
      </c>
      <c r="E286">
        <v>2</v>
      </c>
      <c r="F286">
        <v>58</v>
      </c>
      <c r="G286" s="4" t="s">
        <v>23</v>
      </c>
    </row>
    <row r="287" spans="1:7" x14ac:dyDescent="0.35">
      <c r="A287" t="s">
        <v>789</v>
      </c>
      <c r="B287" t="s">
        <v>790</v>
      </c>
      <c r="C287" t="str">
        <f>IF(PL損益計算書・収益計画!E60="","",TEXT((PL損益計算書・収益計画!E60),"#,##0"))</f>
        <v>0</v>
      </c>
      <c r="D287" t="s">
        <v>354</v>
      </c>
      <c r="E287">
        <v>2</v>
      </c>
      <c r="F287">
        <v>59</v>
      </c>
      <c r="G287" s="4" t="s">
        <v>23</v>
      </c>
    </row>
    <row r="288" spans="1:7" x14ac:dyDescent="0.35">
      <c r="A288" t="s">
        <v>791</v>
      </c>
      <c r="B288" t="s">
        <v>792</v>
      </c>
      <c r="C288" t="s">
        <v>315</v>
      </c>
      <c r="D288" t="s">
        <v>316</v>
      </c>
      <c r="E288">
        <v>3</v>
      </c>
      <c r="F288">
        <v>1</v>
      </c>
      <c r="G288" s="4" t="s">
        <v>23</v>
      </c>
    </row>
    <row r="289" spans="1:7" x14ac:dyDescent="0.35">
      <c r="A289" t="s">
        <v>793</v>
      </c>
      <c r="B289" t="s">
        <v>794</v>
      </c>
      <c r="C289" t="str">
        <f>IF(PL損益計算書・収益計画!F3="","",TEXT(PL損益計算書・収益計画!F3,"yyyy年mm月"))</f>
        <v>2025年03月</v>
      </c>
      <c r="D289" t="s">
        <v>354</v>
      </c>
      <c r="E289">
        <v>3</v>
      </c>
      <c r="F289">
        <v>2</v>
      </c>
      <c r="G289" s="4" t="s">
        <v>23</v>
      </c>
    </row>
    <row r="290" spans="1:7" x14ac:dyDescent="0.35">
      <c r="A290" t="s">
        <v>795</v>
      </c>
      <c r="B290" t="s">
        <v>314</v>
      </c>
      <c r="C290" t="s">
        <v>315</v>
      </c>
      <c r="D290" t="s">
        <v>316</v>
      </c>
      <c r="E290">
        <v>3</v>
      </c>
      <c r="F290">
        <v>3</v>
      </c>
      <c r="G290" s="4" t="s">
        <v>23</v>
      </c>
    </row>
    <row r="291" spans="1:7" x14ac:dyDescent="0.35">
      <c r="A291" t="s">
        <v>796</v>
      </c>
      <c r="B291" t="s">
        <v>797</v>
      </c>
      <c r="C291" t="str">
        <f>IF(PL損益計算書・収益計画!F5="","",TEXT((PL損益計算書・収益計画!F5),"#,##0"))</f>
        <v>390,000,000</v>
      </c>
      <c r="D291" t="s">
        <v>354</v>
      </c>
      <c r="E291">
        <v>3</v>
      </c>
      <c r="F291">
        <v>4</v>
      </c>
      <c r="G291" s="4" t="s">
        <v>23</v>
      </c>
    </row>
    <row r="292" spans="1:7" x14ac:dyDescent="0.35">
      <c r="A292" t="s">
        <v>798</v>
      </c>
      <c r="B292" t="s">
        <v>799</v>
      </c>
      <c r="C292" t="str">
        <f>IF(PL損益計算書・収益計画!F6="","",TEXT((PL損益計算書・収益計画!F6),"#,##0"))</f>
        <v>390,000,000</v>
      </c>
      <c r="D292" t="s">
        <v>354</v>
      </c>
      <c r="E292">
        <v>3</v>
      </c>
      <c r="F292">
        <v>5</v>
      </c>
      <c r="G292" s="4" t="s">
        <v>23</v>
      </c>
    </row>
    <row r="293" spans="1:7" x14ac:dyDescent="0.35">
      <c r="A293" t="s">
        <v>800</v>
      </c>
      <c r="B293" t="s">
        <v>314</v>
      </c>
      <c r="C293" t="s">
        <v>315</v>
      </c>
      <c r="D293" t="s">
        <v>316</v>
      </c>
      <c r="E293">
        <v>3</v>
      </c>
      <c r="F293">
        <v>6</v>
      </c>
      <c r="G293" s="4" t="s">
        <v>23</v>
      </c>
    </row>
    <row r="294" spans="1:7" x14ac:dyDescent="0.35">
      <c r="A294" t="s">
        <v>801</v>
      </c>
      <c r="B294" t="s">
        <v>802</v>
      </c>
      <c r="C294" t="str">
        <f>IF(PL損益計算書・収益計画!F8="","",TEXT((PL損益計算書・収益計画!F8),"#,##0"))</f>
        <v>292,500,000</v>
      </c>
      <c r="D294" t="s">
        <v>354</v>
      </c>
      <c r="E294">
        <v>3</v>
      </c>
      <c r="F294">
        <v>7</v>
      </c>
      <c r="G294" s="4" t="s">
        <v>23</v>
      </c>
    </row>
    <row r="295" spans="1:7" x14ac:dyDescent="0.35">
      <c r="A295" t="s">
        <v>803</v>
      </c>
      <c r="B295" t="s">
        <v>804</v>
      </c>
      <c r="C295" t="str">
        <f>IF(PL損益計算書・収益計画!F9="","",TEXT((PL損益計算書・収益計画!F9),"#,##0"))</f>
        <v>0</v>
      </c>
      <c r="D295" t="s">
        <v>354</v>
      </c>
      <c r="E295">
        <v>3</v>
      </c>
      <c r="F295">
        <v>8</v>
      </c>
      <c r="G295" s="4" t="s">
        <v>23</v>
      </c>
    </row>
    <row r="296" spans="1:7" x14ac:dyDescent="0.35">
      <c r="A296" t="s">
        <v>805</v>
      </c>
      <c r="B296" t="s">
        <v>806</v>
      </c>
      <c r="C296" t="str">
        <f>IF(PL損益計算書・収益計画!F10="","",TEXT((PL損益計算書・収益計画!F10),"#,##0"))</f>
        <v>0</v>
      </c>
      <c r="D296" t="s">
        <v>354</v>
      </c>
      <c r="E296">
        <v>3</v>
      </c>
      <c r="F296">
        <v>9</v>
      </c>
      <c r="G296" s="4" t="s">
        <v>23</v>
      </c>
    </row>
    <row r="297" spans="1:7" x14ac:dyDescent="0.35">
      <c r="A297" t="s">
        <v>807</v>
      </c>
      <c r="B297" t="s">
        <v>808</v>
      </c>
      <c r="C297" t="str">
        <f>IF(PL損益計算書・収益計画!F11="","",TEXT((PL損益計算書・収益計画!F11),"#,##0"))</f>
        <v>292,500,000</v>
      </c>
      <c r="D297" t="s">
        <v>354</v>
      </c>
      <c r="E297">
        <v>3</v>
      </c>
      <c r="F297">
        <v>10</v>
      </c>
      <c r="G297" s="4" t="s">
        <v>23</v>
      </c>
    </row>
    <row r="298" spans="1:7" x14ac:dyDescent="0.35">
      <c r="A298" t="s">
        <v>809</v>
      </c>
      <c r="B298" t="s">
        <v>810</v>
      </c>
      <c r="C298" t="str">
        <f>IF(PL損益計算書・収益計画!F12="","",TEXT((PL損益計算書・収益計画!F12),"#,##0"))</f>
        <v>0</v>
      </c>
      <c r="D298" t="s">
        <v>354</v>
      </c>
      <c r="E298">
        <v>3</v>
      </c>
      <c r="F298">
        <v>11</v>
      </c>
      <c r="G298" s="4" t="s">
        <v>23</v>
      </c>
    </row>
    <row r="299" spans="1:7" x14ac:dyDescent="0.35">
      <c r="A299" t="s">
        <v>811</v>
      </c>
      <c r="B299" t="s">
        <v>314</v>
      </c>
      <c r="C299" t="s">
        <v>315</v>
      </c>
      <c r="D299" t="s">
        <v>316</v>
      </c>
      <c r="E299">
        <v>3</v>
      </c>
      <c r="F299">
        <v>12</v>
      </c>
      <c r="G299" s="4" t="s">
        <v>23</v>
      </c>
    </row>
    <row r="300" spans="1:7" x14ac:dyDescent="0.35">
      <c r="A300" t="s">
        <v>812</v>
      </c>
      <c r="B300" t="s">
        <v>314</v>
      </c>
      <c r="C300" t="s">
        <v>315</v>
      </c>
      <c r="D300" t="s">
        <v>316</v>
      </c>
      <c r="E300">
        <v>3</v>
      </c>
      <c r="F300">
        <v>13</v>
      </c>
      <c r="G300" s="4" t="s">
        <v>23</v>
      </c>
    </row>
    <row r="301" spans="1:7" x14ac:dyDescent="0.35">
      <c r="A301" t="s">
        <v>813</v>
      </c>
      <c r="B301" t="s">
        <v>814</v>
      </c>
      <c r="C301" t="str">
        <f>IF(PL損益計算書・収益計画!F15="","",TEXT((PL損益計算書・収益計画!F15),"#,##0"))</f>
        <v>97,500,000</v>
      </c>
      <c r="D301" t="s">
        <v>354</v>
      </c>
      <c r="E301">
        <v>3</v>
      </c>
      <c r="F301">
        <v>14</v>
      </c>
      <c r="G301" s="4" t="s">
        <v>23</v>
      </c>
    </row>
    <row r="302" spans="1:7" x14ac:dyDescent="0.35">
      <c r="A302" t="s">
        <v>815</v>
      </c>
      <c r="B302" t="s">
        <v>314</v>
      </c>
      <c r="C302" t="s">
        <v>315</v>
      </c>
      <c r="D302" t="s">
        <v>316</v>
      </c>
      <c r="E302">
        <v>3</v>
      </c>
      <c r="F302">
        <v>15</v>
      </c>
      <c r="G302" s="4" t="s">
        <v>23</v>
      </c>
    </row>
    <row r="303" spans="1:7" x14ac:dyDescent="0.35">
      <c r="A303" t="s">
        <v>816</v>
      </c>
      <c r="B303" t="s">
        <v>817</v>
      </c>
      <c r="C303" t="str">
        <f>IF(PL損益計算書・収益計画!F17="","",TEXT((PL損益計算書・収益計画!F17),"#,##0"))</f>
        <v>88,500,000</v>
      </c>
      <c r="D303" t="s">
        <v>354</v>
      </c>
      <c r="E303">
        <v>3</v>
      </c>
      <c r="F303">
        <v>16</v>
      </c>
      <c r="G303" s="4" t="s">
        <v>23</v>
      </c>
    </row>
    <row r="304" spans="1:7" x14ac:dyDescent="0.35">
      <c r="A304" t="s">
        <v>818</v>
      </c>
      <c r="B304" t="s">
        <v>819</v>
      </c>
      <c r="C304" t="str">
        <f>IF(PL損益計算書・収益計画!F18="","",TEXT((PL損益計算書・収益計画!F18),"#,##0"))</f>
        <v>78,000,000</v>
      </c>
      <c r="D304" t="s">
        <v>354</v>
      </c>
      <c r="E304">
        <v>3</v>
      </c>
      <c r="F304">
        <v>17</v>
      </c>
      <c r="G304" s="4" t="s">
        <v>23</v>
      </c>
    </row>
    <row r="305" spans="1:7" x14ac:dyDescent="0.35">
      <c r="A305" t="s">
        <v>820</v>
      </c>
      <c r="B305" t="s">
        <v>806</v>
      </c>
      <c r="C305" t="str">
        <f>IF(PL損益計算書・収益計画!F19="","",TEXT((PL損益計算書・収益計画!F19),"#,##0"))</f>
        <v>5,000,000</v>
      </c>
      <c r="D305" t="s">
        <v>354</v>
      </c>
      <c r="E305">
        <v>3</v>
      </c>
      <c r="F305">
        <v>18</v>
      </c>
      <c r="G305" s="4" t="s">
        <v>23</v>
      </c>
    </row>
    <row r="306" spans="1:7" x14ac:dyDescent="0.35">
      <c r="A306" t="s">
        <v>821</v>
      </c>
      <c r="B306" t="s">
        <v>822</v>
      </c>
      <c r="C306" t="str">
        <f>IF(PL損益計算書・収益計画!F20="","",TEXT((PL損益計算書・収益計画!F20),"#,##0"))</f>
        <v>0</v>
      </c>
      <c r="D306" t="s">
        <v>354</v>
      </c>
      <c r="E306">
        <v>3</v>
      </c>
      <c r="F306">
        <v>19</v>
      </c>
      <c r="G306" s="4" t="s">
        <v>23</v>
      </c>
    </row>
    <row r="307" spans="1:7" x14ac:dyDescent="0.35">
      <c r="A307" t="s">
        <v>823</v>
      </c>
      <c r="B307" t="s">
        <v>824</v>
      </c>
      <c r="C307" t="str">
        <f>IF(PL損益計算書・収益計画!F21="","",TEXT((PL損益計算書・収益計画!F21),"#,##0"))</f>
        <v>0</v>
      </c>
      <c r="D307" t="s">
        <v>354</v>
      </c>
      <c r="E307">
        <v>3</v>
      </c>
      <c r="F307">
        <v>20</v>
      </c>
      <c r="G307" s="4" t="s">
        <v>23</v>
      </c>
    </row>
    <row r="308" spans="1:7" x14ac:dyDescent="0.35">
      <c r="A308" t="s">
        <v>825</v>
      </c>
      <c r="B308" t="s">
        <v>826</v>
      </c>
      <c r="C308" t="str">
        <f>IF(PL損益計算書・収益計画!F22="","",TEXT((PL損益計算書・収益計画!F22),"#,##0"))</f>
        <v>88,500,000</v>
      </c>
      <c r="D308" t="s">
        <v>354</v>
      </c>
      <c r="E308">
        <v>3</v>
      </c>
      <c r="F308">
        <v>21</v>
      </c>
      <c r="G308" s="4" t="s">
        <v>23</v>
      </c>
    </row>
    <row r="309" spans="1:7" x14ac:dyDescent="0.35">
      <c r="A309" t="s">
        <v>827</v>
      </c>
      <c r="B309" t="s">
        <v>810</v>
      </c>
      <c r="C309" t="str">
        <f>IF(PL損益計算書・収益計画!F23="","",TEXT((PL損益計算書・収益計画!F23),"#,##0"))</f>
        <v>5,000,000</v>
      </c>
      <c r="D309" t="s">
        <v>354</v>
      </c>
      <c r="E309">
        <v>3</v>
      </c>
      <c r="F309">
        <v>22</v>
      </c>
      <c r="G309" s="4" t="s">
        <v>23</v>
      </c>
    </row>
    <row r="310" spans="1:7" x14ac:dyDescent="0.35">
      <c r="A310" t="s">
        <v>828</v>
      </c>
      <c r="B310" t="s">
        <v>314</v>
      </c>
      <c r="C310" t="s">
        <v>315</v>
      </c>
      <c r="D310" t="s">
        <v>316</v>
      </c>
      <c r="E310">
        <v>3</v>
      </c>
      <c r="F310">
        <v>23</v>
      </c>
      <c r="G310" s="4" t="s">
        <v>23</v>
      </c>
    </row>
    <row r="311" spans="1:7" x14ac:dyDescent="0.35">
      <c r="A311" t="s">
        <v>829</v>
      </c>
      <c r="B311" t="s">
        <v>314</v>
      </c>
      <c r="C311" t="s">
        <v>315</v>
      </c>
      <c r="D311" t="s">
        <v>316</v>
      </c>
      <c r="E311">
        <v>3</v>
      </c>
      <c r="F311">
        <v>24</v>
      </c>
      <c r="G311" s="4" t="s">
        <v>23</v>
      </c>
    </row>
    <row r="312" spans="1:7" x14ac:dyDescent="0.35">
      <c r="A312" t="s">
        <v>830</v>
      </c>
      <c r="B312" t="s">
        <v>831</v>
      </c>
      <c r="C312" t="str">
        <f>IF(PL損益計算書・収益計画!F26="","",TEXT((PL損益計算書・収益計画!F26),"#,##0"))</f>
        <v>9,000,000</v>
      </c>
      <c r="D312" t="s">
        <v>354</v>
      </c>
      <c r="E312">
        <v>3</v>
      </c>
      <c r="F312">
        <v>25</v>
      </c>
      <c r="G312" s="4" t="s">
        <v>23</v>
      </c>
    </row>
    <row r="313" spans="1:7" x14ac:dyDescent="0.35">
      <c r="A313" t="s">
        <v>832</v>
      </c>
      <c r="B313" t="s">
        <v>833</v>
      </c>
      <c r="C313" t="str">
        <f>IF(PL損益計算書・収益計画!F27="","",TEXT((PL損益計算書・収益計画!F27),"#,##0"))</f>
        <v>9,000,000</v>
      </c>
      <c r="D313" t="s">
        <v>354</v>
      </c>
      <c r="E313">
        <v>3</v>
      </c>
      <c r="F313">
        <v>26</v>
      </c>
      <c r="G313" s="4" t="s">
        <v>23</v>
      </c>
    </row>
    <row r="314" spans="1:7" x14ac:dyDescent="0.35">
      <c r="A314" t="s">
        <v>834</v>
      </c>
      <c r="B314" t="s">
        <v>314</v>
      </c>
      <c r="C314" t="s">
        <v>315</v>
      </c>
      <c r="D314" t="s">
        <v>316</v>
      </c>
      <c r="E314">
        <v>3</v>
      </c>
      <c r="F314">
        <v>27</v>
      </c>
      <c r="G314" s="4" t="s">
        <v>23</v>
      </c>
    </row>
    <row r="315" spans="1:7" x14ac:dyDescent="0.35">
      <c r="A315" t="s">
        <v>835</v>
      </c>
      <c r="B315" t="s">
        <v>836</v>
      </c>
      <c r="C315" t="str">
        <f>IF(PL損益計算書・収益計画!F29="","",TEXT((PL損益計算書・収益計画!F29),"#,##0"))</f>
        <v>1,000,000</v>
      </c>
      <c r="D315" t="s">
        <v>354</v>
      </c>
      <c r="E315">
        <v>3</v>
      </c>
      <c r="F315">
        <v>28</v>
      </c>
      <c r="G315" s="4" t="s">
        <v>23</v>
      </c>
    </row>
    <row r="316" spans="1:7" x14ac:dyDescent="0.35">
      <c r="A316" t="s">
        <v>837</v>
      </c>
      <c r="B316" t="s">
        <v>838</v>
      </c>
      <c r="C316" t="str">
        <f>IF(PL損益計算書・収益計画!F30="","",TEXT((PL損益計算書・収益計画!F30),"#,##0"))</f>
        <v>1,800,000</v>
      </c>
      <c r="D316" t="s">
        <v>354</v>
      </c>
      <c r="E316">
        <v>3</v>
      </c>
      <c r="F316">
        <v>29</v>
      </c>
      <c r="G316" s="4" t="s">
        <v>23</v>
      </c>
    </row>
    <row r="317" spans="1:7" x14ac:dyDescent="0.35">
      <c r="A317" t="s">
        <v>839</v>
      </c>
      <c r="B317" t="s">
        <v>840</v>
      </c>
      <c r="C317" t="str">
        <f>IF(PL損益計算書・収益計画!F31="","",TEXT((PL損益計算書・収益計画!F31),"#,##0"))</f>
        <v>8,200,000</v>
      </c>
      <c r="D317" t="s">
        <v>354</v>
      </c>
      <c r="E317">
        <v>3</v>
      </c>
      <c r="F317">
        <v>30</v>
      </c>
      <c r="G317" s="4" t="s">
        <v>23</v>
      </c>
    </row>
    <row r="318" spans="1:7" x14ac:dyDescent="0.35">
      <c r="A318" t="s">
        <v>841</v>
      </c>
      <c r="B318" t="s">
        <v>842</v>
      </c>
      <c r="C318" t="str">
        <f>IF(PL損益計算書・収益計画!F32="","",TEXT((PL損益計算書・収益計画!F32),"#,##0"))</f>
        <v>0</v>
      </c>
      <c r="D318" t="s">
        <v>354</v>
      </c>
      <c r="E318">
        <v>3</v>
      </c>
      <c r="F318">
        <v>31</v>
      </c>
      <c r="G318" s="4" t="s">
        <v>23</v>
      </c>
    </row>
    <row r="319" spans="1:7" x14ac:dyDescent="0.35">
      <c r="A319" t="s">
        <v>843</v>
      </c>
      <c r="B319" t="s">
        <v>844</v>
      </c>
      <c r="C319" t="str">
        <f>IF(PL損益計算書・収益計画!F33="","",TEXT((PL損益計算書・収益計画!F33),"#,##0"))</f>
        <v>0</v>
      </c>
      <c r="D319" t="s">
        <v>354</v>
      </c>
      <c r="E319">
        <v>3</v>
      </c>
      <c r="F319">
        <v>32</v>
      </c>
      <c r="G319" s="4" t="s">
        <v>23</v>
      </c>
    </row>
    <row r="320" spans="1:7" x14ac:dyDescent="0.35">
      <c r="A320" t="s">
        <v>845</v>
      </c>
      <c r="B320" t="s">
        <v>846</v>
      </c>
      <c r="C320" t="str">
        <f>IF(PL損益計算書・収益計画!F34="","",TEXT((PL損益計算書・収益計画!F34),"#,##0"))</f>
        <v>8,200,000</v>
      </c>
      <c r="D320" t="s">
        <v>354</v>
      </c>
      <c r="E320">
        <v>3</v>
      </c>
      <c r="F320">
        <v>33</v>
      </c>
      <c r="G320" s="4" t="s">
        <v>23</v>
      </c>
    </row>
    <row r="321" spans="1:7" x14ac:dyDescent="0.35">
      <c r="A321" t="s">
        <v>847</v>
      </c>
      <c r="B321" t="s">
        <v>848</v>
      </c>
      <c r="C321" t="str">
        <f>IF(PL損益計算書・収益計画!F35="","",TEXT((PL損益計算書・収益計画!F35),"#,##0"))</f>
        <v>2,460,000</v>
      </c>
      <c r="D321" t="s">
        <v>354</v>
      </c>
      <c r="E321">
        <v>3</v>
      </c>
      <c r="F321">
        <v>34</v>
      </c>
      <c r="G321" s="4" t="s">
        <v>23</v>
      </c>
    </row>
    <row r="322" spans="1:7" x14ac:dyDescent="0.35">
      <c r="A322" t="s">
        <v>849</v>
      </c>
      <c r="B322" t="s">
        <v>850</v>
      </c>
      <c r="C322" t="str">
        <f>IF(PL損益計算書・収益計画!F36="","",TEXT((PL損益計算書・収益計画!F36),"#,##0"))</f>
        <v>5,740,000</v>
      </c>
      <c r="D322" t="s">
        <v>354</v>
      </c>
      <c r="E322">
        <v>3</v>
      </c>
      <c r="F322">
        <v>35</v>
      </c>
      <c r="G322" s="4" t="s">
        <v>23</v>
      </c>
    </row>
    <row r="323" spans="1:7" x14ac:dyDescent="0.35">
      <c r="A323" t="s">
        <v>851</v>
      </c>
      <c r="B323" t="s">
        <v>314</v>
      </c>
      <c r="C323" t="s">
        <v>315</v>
      </c>
      <c r="D323" t="s">
        <v>316</v>
      </c>
      <c r="E323">
        <v>3</v>
      </c>
      <c r="F323">
        <v>36</v>
      </c>
      <c r="G323" s="4" t="s">
        <v>23</v>
      </c>
    </row>
    <row r="324" spans="1:7" x14ac:dyDescent="0.35">
      <c r="A324" t="s">
        <v>852</v>
      </c>
      <c r="B324" t="s">
        <v>831</v>
      </c>
      <c r="C324" t="str">
        <f>IF(PL損益計算書・収益計画!F38="","",TEXT((PL損益計算書・収益計画!F38),"#,##0"))</f>
        <v>9,000,000</v>
      </c>
      <c r="D324" t="s">
        <v>354</v>
      </c>
      <c r="E324">
        <v>3</v>
      </c>
      <c r="F324">
        <v>37</v>
      </c>
      <c r="G324" s="4" t="s">
        <v>23</v>
      </c>
    </row>
    <row r="325" spans="1:7" x14ac:dyDescent="0.35">
      <c r="A325" t="s">
        <v>853</v>
      </c>
      <c r="B325" t="s">
        <v>854</v>
      </c>
      <c r="C325" t="str">
        <f>IF(PL損益計算書・収益計画!F39="","",TEXT((PL損益計算書・収益計画!F39),"#,##0"))</f>
        <v>78,000,000</v>
      </c>
      <c r="D325" t="s">
        <v>354</v>
      </c>
      <c r="E325">
        <v>3</v>
      </c>
      <c r="F325">
        <v>38</v>
      </c>
      <c r="G325" s="4" t="s">
        <v>23</v>
      </c>
    </row>
    <row r="326" spans="1:7" x14ac:dyDescent="0.35">
      <c r="A326" t="s">
        <v>855</v>
      </c>
      <c r="B326" t="s">
        <v>856</v>
      </c>
      <c r="C326" t="str">
        <f>IF(PL損益計算書・収益計画!F40="","",TEXT((PL損益計算書・収益計画!F40),"#,##0"))</f>
        <v>5,000,000</v>
      </c>
      <c r="D326" t="s">
        <v>354</v>
      </c>
      <c r="E326">
        <v>3</v>
      </c>
      <c r="F326">
        <v>39</v>
      </c>
      <c r="G326" s="4" t="s">
        <v>23</v>
      </c>
    </row>
    <row r="327" spans="1:7" x14ac:dyDescent="0.35">
      <c r="A327" t="s">
        <v>857</v>
      </c>
      <c r="B327" t="s">
        <v>858</v>
      </c>
      <c r="C327" t="str">
        <f>IF(PL損益計算書・収益計画!F41="","",TEXT((PL損益計算書・収益計画!F41),"#,##0"))</f>
        <v>5,000,000</v>
      </c>
      <c r="D327" t="s">
        <v>354</v>
      </c>
      <c r="E327">
        <v>3</v>
      </c>
      <c r="F327">
        <v>40</v>
      </c>
      <c r="G327" s="4" t="s">
        <v>23</v>
      </c>
    </row>
    <row r="328" spans="1:7" x14ac:dyDescent="0.35">
      <c r="A328" t="s">
        <v>859</v>
      </c>
      <c r="B328" t="s">
        <v>314</v>
      </c>
      <c r="C328" t="s">
        <v>315</v>
      </c>
      <c r="D328" t="s">
        <v>316</v>
      </c>
      <c r="E328">
        <v>3</v>
      </c>
      <c r="F328">
        <v>41</v>
      </c>
      <c r="G328" s="4" t="s">
        <v>23</v>
      </c>
    </row>
    <row r="329" spans="1:7" x14ac:dyDescent="0.35">
      <c r="A329" t="s">
        <v>860</v>
      </c>
      <c r="B329" t="s">
        <v>861</v>
      </c>
      <c r="C329" t="str">
        <f>IF(PL損益計算書・収益計画!F43="","",TEXT((PL損益計算書・収益計画!F43),"#,##0"))</f>
        <v>92,000,000</v>
      </c>
      <c r="D329" t="s">
        <v>354</v>
      </c>
      <c r="E329">
        <v>3</v>
      </c>
      <c r="F329">
        <v>42</v>
      </c>
      <c r="G329" s="4" t="s">
        <v>23</v>
      </c>
    </row>
    <row r="330" spans="1:7" x14ac:dyDescent="0.35">
      <c r="A330" t="s">
        <v>862</v>
      </c>
      <c r="B330" t="s">
        <v>314</v>
      </c>
      <c r="C330" t="s">
        <v>315</v>
      </c>
      <c r="D330" t="s">
        <v>316</v>
      </c>
      <c r="E330">
        <v>3</v>
      </c>
      <c r="F330">
        <v>43</v>
      </c>
      <c r="G330" s="4" t="s">
        <v>23</v>
      </c>
    </row>
    <row r="331" spans="1:7" x14ac:dyDescent="0.35">
      <c r="A331" t="s">
        <v>863</v>
      </c>
      <c r="B331" t="s">
        <v>314</v>
      </c>
      <c r="C331" t="s">
        <v>315</v>
      </c>
      <c r="D331" t="s">
        <v>316</v>
      </c>
      <c r="E331">
        <v>3</v>
      </c>
      <c r="F331">
        <v>44</v>
      </c>
      <c r="G331" s="4" t="s">
        <v>23</v>
      </c>
    </row>
    <row r="332" spans="1:7" x14ac:dyDescent="0.35">
      <c r="A332" t="s">
        <v>864</v>
      </c>
      <c r="B332" t="s">
        <v>865</v>
      </c>
      <c r="C332" t="str">
        <f>IF(PL損益計算書・収益計画!F46="","",TEXT((PL損益計算書・収益計画!F46),"0"))</f>
        <v>1</v>
      </c>
      <c r="D332" t="s">
        <v>354</v>
      </c>
      <c r="E332">
        <v>3</v>
      </c>
      <c r="F332">
        <v>45</v>
      </c>
      <c r="G332" s="4" t="s">
        <v>23</v>
      </c>
    </row>
    <row r="333" spans="1:7" x14ac:dyDescent="0.35">
      <c r="A333" t="s">
        <v>866</v>
      </c>
      <c r="B333" t="s">
        <v>867</v>
      </c>
      <c r="C333" t="str">
        <f>IF(PL損益計算書・収益計画!F47="","",TEXT((PL損益計算書・収益計画!F47),"#,##0"))</f>
        <v>10,000,000</v>
      </c>
      <c r="D333" t="s">
        <v>354</v>
      </c>
      <c r="E333">
        <v>3</v>
      </c>
      <c r="F333">
        <v>46</v>
      </c>
      <c r="G333" s="4" t="s">
        <v>23</v>
      </c>
    </row>
    <row r="334" spans="1:7" x14ac:dyDescent="0.35">
      <c r="A334" t="s">
        <v>868</v>
      </c>
      <c r="B334" t="s">
        <v>869</v>
      </c>
      <c r="C334" t="str">
        <f>IF(PL損益計算書・収益計画!F48="","",TEXT((PL損益計算書・収益計画!F48),"#,##0"))</f>
        <v>0</v>
      </c>
      <c r="D334" t="s">
        <v>354</v>
      </c>
      <c r="E334">
        <v>3</v>
      </c>
      <c r="F334">
        <v>47</v>
      </c>
      <c r="G334" s="4" t="s">
        <v>23</v>
      </c>
    </row>
    <row r="335" spans="1:7" x14ac:dyDescent="0.35">
      <c r="A335" t="s">
        <v>870</v>
      </c>
      <c r="B335" t="s">
        <v>871</v>
      </c>
      <c r="C335" t="str">
        <f>IF(PL損益計算書・収益計画!F49="","",TEXT((PL損益計算書・収益計画!F49),"0.00"))</f>
        <v>20.00</v>
      </c>
      <c r="D335" t="s">
        <v>354</v>
      </c>
      <c r="E335">
        <v>3</v>
      </c>
      <c r="F335">
        <v>48</v>
      </c>
      <c r="G335" s="4" t="s">
        <v>23</v>
      </c>
    </row>
    <row r="336" spans="1:7" x14ac:dyDescent="0.35">
      <c r="A336" t="s">
        <v>872</v>
      </c>
      <c r="B336" t="s">
        <v>873</v>
      </c>
      <c r="C336" t="str">
        <f>IF(PL損益計算書・収益計画!F50="","",TEXT((PL損益計算書・収益計画!F50),"0"))</f>
        <v>20</v>
      </c>
      <c r="D336" t="s">
        <v>354</v>
      </c>
      <c r="E336">
        <v>3</v>
      </c>
      <c r="F336">
        <v>49</v>
      </c>
      <c r="G336" s="4" t="s">
        <v>23</v>
      </c>
    </row>
    <row r="337" spans="1:7" x14ac:dyDescent="0.35">
      <c r="A337" t="s">
        <v>874</v>
      </c>
      <c r="B337" t="s">
        <v>875</v>
      </c>
      <c r="C337" t="str">
        <f>IF(PL損益計算書・収益計画!F51="","",TEXT((PL損益計算書・収益計画!F51),"#,##0"))</f>
        <v>68,000,000</v>
      </c>
      <c r="D337" t="s">
        <v>354</v>
      </c>
      <c r="E337">
        <v>3</v>
      </c>
      <c r="F337">
        <v>50</v>
      </c>
      <c r="G337" s="4" t="s">
        <v>23</v>
      </c>
    </row>
    <row r="338" spans="1:7" x14ac:dyDescent="0.35">
      <c r="A338" t="s">
        <v>876</v>
      </c>
      <c r="B338" t="s">
        <v>314</v>
      </c>
      <c r="C338" t="s">
        <v>315</v>
      </c>
      <c r="D338" t="s">
        <v>316</v>
      </c>
      <c r="E338">
        <v>3</v>
      </c>
      <c r="F338">
        <v>51</v>
      </c>
      <c r="G338" s="4" t="s">
        <v>23</v>
      </c>
    </row>
    <row r="339" spans="1:7" x14ac:dyDescent="0.35">
      <c r="A339" t="s">
        <v>877</v>
      </c>
      <c r="B339" t="s">
        <v>878</v>
      </c>
      <c r="C339" t="str">
        <f>IF(PL損益計算書・収益計画!F53="","",TEXT((PL損益計算書・収益計画!F53),"#,##0"))</f>
        <v>3,400,000</v>
      </c>
      <c r="D339" t="s">
        <v>354</v>
      </c>
      <c r="E339">
        <v>3</v>
      </c>
      <c r="F339">
        <v>52</v>
      </c>
      <c r="G339" s="4" t="s">
        <v>23</v>
      </c>
    </row>
    <row r="340" spans="1:7" x14ac:dyDescent="0.35">
      <c r="A340" t="s">
        <v>879</v>
      </c>
      <c r="B340" t="s">
        <v>314</v>
      </c>
      <c r="C340" t="s">
        <v>315</v>
      </c>
      <c r="D340" t="s">
        <v>316</v>
      </c>
      <c r="E340">
        <v>3</v>
      </c>
      <c r="F340">
        <v>53</v>
      </c>
      <c r="G340" s="4" t="s">
        <v>23</v>
      </c>
    </row>
    <row r="341" spans="1:7" x14ac:dyDescent="0.35">
      <c r="A341" t="s">
        <v>880</v>
      </c>
      <c r="B341" t="s">
        <v>314</v>
      </c>
      <c r="C341" t="s">
        <v>315</v>
      </c>
      <c r="D341" t="s">
        <v>316</v>
      </c>
      <c r="E341">
        <v>3</v>
      </c>
      <c r="F341">
        <v>54</v>
      </c>
      <c r="G341" s="4" t="s">
        <v>23</v>
      </c>
    </row>
    <row r="342" spans="1:7" x14ac:dyDescent="0.35">
      <c r="A342" t="s">
        <v>881</v>
      </c>
      <c r="B342" t="s">
        <v>882</v>
      </c>
      <c r="C342" t="str">
        <f>IF(PL損益計算書・収益計画!F56="","",TEXT((PL損益計算書・収益計画!F56),"#,##0"))</f>
        <v>8,000,000</v>
      </c>
      <c r="D342" t="s">
        <v>354</v>
      </c>
      <c r="E342">
        <v>3</v>
      </c>
      <c r="F342">
        <v>55</v>
      </c>
      <c r="G342" s="4" t="s">
        <v>23</v>
      </c>
    </row>
    <row r="343" spans="1:7" x14ac:dyDescent="0.35">
      <c r="A343" t="s">
        <v>883</v>
      </c>
      <c r="B343" t="s">
        <v>884</v>
      </c>
      <c r="C343" t="str">
        <f>IF(PL損益計算書・収益計画!F57="","",TEXT((PL損益計算書・収益計画!F57),"#,##0"))</f>
        <v>8,000,000</v>
      </c>
      <c r="D343" t="s">
        <v>354</v>
      </c>
      <c r="E343">
        <v>3</v>
      </c>
      <c r="F343">
        <v>56</v>
      </c>
      <c r="G343" s="4" t="s">
        <v>23</v>
      </c>
    </row>
    <row r="344" spans="1:7" x14ac:dyDescent="0.35">
      <c r="A344" t="s">
        <v>885</v>
      </c>
      <c r="B344" t="s">
        <v>886</v>
      </c>
      <c r="C344" t="str">
        <f>IF(PL損益計算書・収益計画!F58="","",TEXT((PL損益計算書・収益計画!F58),"#,##0"))</f>
        <v>0</v>
      </c>
      <c r="D344" t="s">
        <v>354</v>
      </c>
      <c r="E344">
        <v>3</v>
      </c>
      <c r="F344">
        <v>57</v>
      </c>
      <c r="G344" s="4" t="s">
        <v>23</v>
      </c>
    </row>
    <row r="345" spans="1:7" x14ac:dyDescent="0.35">
      <c r="A345" t="s">
        <v>887</v>
      </c>
      <c r="B345" t="s">
        <v>888</v>
      </c>
      <c r="C345" t="str">
        <f>IF(PL損益計算書・収益計画!F59="","",TEXT((PL損益計算書・収益計画!F59),"#,##0"))</f>
        <v>0</v>
      </c>
      <c r="D345" t="s">
        <v>354</v>
      </c>
      <c r="E345">
        <v>3</v>
      </c>
      <c r="F345">
        <v>58</v>
      </c>
      <c r="G345" s="4" t="s">
        <v>23</v>
      </c>
    </row>
    <row r="346" spans="1:7" x14ac:dyDescent="0.35">
      <c r="A346" t="s">
        <v>889</v>
      </c>
      <c r="B346" t="s">
        <v>890</v>
      </c>
      <c r="C346" t="str">
        <f>IF(PL損益計算書・収益計画!F60="","",TEXT((PL損益計算書・収益計画!F60),"#,##0"))</f>
        <v>0</v>
      </c>
      <c r="D346" t="s">
        <v>354</v>
      </c>
      <c r="E346">
        <v>3</v>
      </c>
      <c r="F346">
        <v>59</v>
      </c>
      <c r="G346" s="4" t="s">
        <v>23</v>
      </c>
    </row>
    <row r="347" spans="1:7" x14ac:dyDescent="0.35">
      <c r="A347" t="s">
        <v>891</v>
      </c>
      <c r="B347" t="s">
        <v>151</v>
      </c>
      <c r="C347" t="s">
        <v>315</v>
      </c>
      <c r="D347" t="s">
        <v>316</v>
      </c>
      <c r="E347">
        <v>4</v>
      </c>
      <c r="F347">
        <v>1</v>
      </c>
      <c r="G347" s="4" t="s">
        <v>23</v>
      </c>
    </row>
    <row r="348" spans="1:7" x14ac:dyDescent="0.35">
      <c r="A348" t="s">
        <v>892</v>
      </c>
      <c r="B348" t="s">
        <v>151</v>
      </c>
      <c r="C348" t="str">
        <f>IF(PL損益計算書・収益計画!G3="","",TEXT(PL損益計算書・収益計画!G3,"yyyy年mm月"))</f>
        <v>2026年03月</v>
      </c>
      <c r="D348" t="s">
        <v>354</v>
      </c>
      <c r="E348">
        <v>4</v>
      </c>
      <c r="F348">
        <v>2</v>
      </c>
      <c r="G348" s="4" t="s">
        <v>23</v>
      </c>
    </row>
    <row r="349" spans="1:7" x14ac:dyDescent="0.35">
      <c r="A349" t="s">
        <v>893</v>
      </c>
      <c r="B349" t="s">
        <v>314</v>
      </c>
      <c r="C349" t="s">
        <v>315</v>
      </c>
      <c r="D349" t="s">
        <v>316</v>
      </c>
      <c r="E349">
        <v>4</v>
      </c>
      <c r="F349">
        <v>3</v>
      </c>
      <c r="G349" s="4" t="s">
        <v>23</v>
      </c>
    </row>
    <row r="350" spans="1:7" x14ac:dyDescent="0.35">
      <c r="A350" t="s">
        <v>894</v>
      </c>
      <c r="B350" t="s">
        <v>895</v>
      </c>
      <c r="C350" t="str">
        <f>IF(PL損益計算書・収益計画!G5="","",TEXT((PL損益計算書・収益計画!G5),"#,##0"))</f>
        <v>400,000,000</v>
      </c>
      <c r="D350" t="s">
        <v>354</v>
      </c>
      <c r="E350">
        <v>4</v>
      </c>
      <c r="F350">
        <v>4</v>
      </c>
      <c r="G350" s="4" t="s">
        <v>23</v>
      </c>
    </row>
    <row r="351" spans="1:7" x14ac:dyDescent="0.35">
      <c r="A351" t="s">
        <v>896</v>
      </c>
      <c r="B351" t="s">
        <v>897</v>
      </c>
      <c r="C351" t="str">
        <f>IF(PL損益計算書・収益計画!G6="","",TEXT((PL損益計算書・収益計画!G6),"#,##0"))</f>
        <v>400,000,000</v>
      </c>
      <c r="D351" t="s">
        <v>354</v>
      </c>
      <c r="E351">
        <v>4</v>
      </c>
      <c r="F351">
        <v>5</v>
      </c>
      <c r="G351" s="4" t="s">
        <v>23</v>
      </c>
    </row>
    <row r="352" spans="1:7" x14ac:dyDescent="0.35">
      <c r="A352" t="s">
        <v>898</v>
      </c>
      <c r="B352" t="s">
        <v>314</v>
      </c>
      <c r="C352" t="s">
        <v>315</v>
      </c>
      <c r="D352" t="s">
        <v>316</v>
      </c>
      <c r="E352">
        <v>4</v>
      </c>
      <c r="F352">
        <v>6</v>
      </c>
      <c r="G352" s="4" t="s">
        <v>23</v>
      </c>
    </row>
    <row r="353" spans="1:7" x14ac:dyDescent="0.35">
      <c r="A353" t="s">
        <v>899</v>
      </c>
      <c r="B353" t="s">
        <v>900</v>
      </c>
      <c r="C353" t="str">
        <f>IF(PL損益計算書・収益計画!G8="","",TEXT((PL損益計算書・収益計画!G8),"#,##0"))</f>
        <v>300,000,000</v>
      </c>
      <c r="D353" t="s">
        <v>354</v>
      </c>
      <c r="E353">
        <v>4</v>
      </c>
      <c r="F353">
        <v>7</v>
      </c>
      <c r="G353" s="4" t="s">
        <v>23</v>
      </c>
    </row>
    <row r="354" spans="1:7" x14ac:dyDescent="0.35">
      <c r="A354" t="s">
        <v>901</v>
      </c>
      <c r="B354" t="s">
        <v>902</v>
      </c>
      <c r="C354" t="str">
        <f>IF(PL損益計算書・収益計画!G9="","",TEXT((PL損益計算書・収益計画!G9),"#,##0"))</f>
        <v>0</v>
      </c>
      <c r="D354" t="s">
        <v>354</v>
      </c>
      <c r="E354">
        <v>4</v>
      </c>
      <c r="F354">
        <v>8</v>
      </c>
      <c r="G354" s="4" t="s">
        <v>23</v>
      </c>
    </row>
    <row r="355" spans="1:7" x14ac:dyDescent="0.35">
      <c r="A355" t="s">
        <v>903</v>
      </c>
      <c r="B355" t="s">
        <v>904</v>
      </c>
      <c r="C355" t="str">
        <f>IF(PL損益計算書・収益計画!G10="","",TEXT((PL損益計算書・収益計画!G10),"#,##0"))</f>
        <v>0</v>
      </c>
      <c r="D355" t="s">
        <v>354</v>
      </c>
      <c r="E355">
        <v>4</v>
      </c>
      <c r="F355">
        <v>9</v>
      </c>
      <c r="G355" s="4" t="s">
        <v>23</v>
      </c>
    </row>
    <row r="356" spans="1:7" x14ac:dyDescent="0.35">
      <c r="A356" t="s">
        <v>905</v>
      </c>
      <c r="B356" t="s">
        <v>906</v>
      </c>
      <c r="C356" t="str">
        <f>IF(PL損益計算書・収益計画!G11="","",TEXT((PL損益計算書・収益計画!G11),"#,##0"))</f>
        <v>300,000,000</v>
      </c>
      <c r="D356" t="s">
        <v>354</v>
      </c>
      <c r="E356">
        <v>4</v>
      </c>
      <c r="F356">
        <v>10</v>
      </c>
      <c r="G356" s="4" t="s">
        <v>23</v>
      </c>
    </row>
    <row r="357" spans="1:7" x14ac:dyDescent="0.35">
      <c r="A357" t="s">
        <v>907</v>
      </c>
      <c r="B357" t="s">
        <v>908</v>
      </c>
      <c r="C357" t="str">
        <f>IF(PL損益計算書・収益計画!G12="","",TEXT((PL損益計算書・収益計画!G12),"#,##0"))</f>
        <v>0</v>
      </c>
      <c r="D357" t="s">
        <v>354</v>
      </c>
      <c r="E357">
        <v>4</v>
      </c>
      <c r="F357">
        <v>11</v>
      </c>
      <c r="G357" s="4" t="s">
        <v>23</v>
      </c>
    </row>
    <row r="358" spans="1:7" x14ac:dyDescent="0.35">
      <c r="A358" t="s">
        <v>909</v>
      </c>
      <c r="B358" t="s">
        <v>314</v>
      </c>
      <c r="C358" t="s">
        <v>315</v>
      </c>
      <c r="D358" t="s">
        <v>316</v>
      </c>
      <c r="E358">
        <v>4</v>
      </c>
      <c r="F358">
        <v>12</v>
      </c>
      <c r="G358" s="4" t="s">
        <v>23</v>
      </c>
    </row>
    <row r="359" spans="1:7" x14ac:dyDescent="0.35">
      <c r="A359" t="s">
        <v>910</v>
      </c>
      <c r="B359" t="s">
        <v>314</v>
      </c>
      <c r="C359" t="s">
        <v>315</v>
      </c>
      <c r="D359" t="s">
        <v>316</v>
      </c>
      <c r="E359">
        <v>4</v>
      </c>
      <c r="F359">
        <v>13</v>
      </c>
      <c r="G359" s="4" t="s">
        <v>23</v>
      </c>
    </row>
    <row r="360" spans="1:7" x14ac:dyDescent="0.35">
      <c r="A360" t="s">
        <v>911</v>
      </c>
      <c r="B360" t="s">
        <v>912</v>
      </c>
      <c r="C360" t="str">
        <f>IF(PL損益計算書・収益計画!G15="","",TEXT((PL損益計算書・収益計画!G15),"#,##0"))</f>
        <v>100,000,000</v>
      </c>
      <c r="D360" t="s">
        <v>354</v>
      </c>
      <c r="E360">
        <v>4</v>
      </c>
      <c r="F360">
        <v>14</v>
      </c>
      <c r="G360" s="4" t="s">
        <v>23</v>
      </c>
    </row>
    <row r="361" spans="1:7" x14ac:dyDescent="0.35">
      <c r="A361" t="s">
        <v>913</v>
      </c>
      <c r="B361" t="s">
        <v>314</v>
      </c>
      <c r="C361" t="s">
        <v>315</v>
      </c>
      <c r="D361" t="s">
        <v>316</v>
      </c>
      <c r="E361">
        <v>4</v>
      </c>
      <c r="F361">
        <v>15</v>
      </c>
      <c r="G361" s="4" t="s">
        <v>23</v>
      </c>
    </row>
    <row r="362" spans="1:7" x14ac:dyDescent="0.35">
      <c r="A362" t="s">
        <v>914</v>
      </c>
      <c r="B362" t="s">
        <v>915</v>
      </c>
      <c r="C362" t="str">
        <f>IF(PL損益計算書・収益計画!G17="","",TEXT((PL損益計算書・収益計画!G17),"#,##0"))</f>
        <v>90,000,000</v>
      </c>
      <c r="D362" t="s">
        <v>354</v>
      </c>
      <c r="E362">
        <v>4</v>
      </c>
      <c r="F362">
        <v>16</v>
      </c>
      <c r="G362" s="4" t="s">
        <v>23</v>
      </c>
    </row>
    <row r="363" spans="1:7" x14ac:dyDescent="0.35">
      <c r="A363" t="s">
        <v>916</v>
      </c>
      <c r="B363" t="s">
        <v>917</v>
      </c>
      <c r="C363" t="str">
        <f>IF(PL損益計算書・収益計画!G18="","",TEXT((PL損益計算書・収益計画!G18),"#,##0"))</f>
        <v>80,000,000</v>
      </c>
      <c r="D363" t="s">
        <v>354</v>
      </c>
      <c r="E363">
        <v>4</v>
      </c>
      <c r="F363">
        <v>17</v>
      </c>
      <c r="G363" s="4" t="s">
        <v>23</v>
      </c>
    </row>
    <row r="364" spans="1:7" x14ac:dyDescent="0.35">
      <c r="A364" t="s">
        <v>918</v>
      </c>
      <c r="B364" t="s">
        <v>904</v>
      </c>
      <c r="C364" t="str">
        <f>IF(PL損益計算書・収益計画!G19="","",TEXT((PL損益計算書・収益計画!G19),"#,##0"))</f>
        <v>5,000,000</v>
      </c>
      <c r="D364" t="s">
        <v>354</v>
      </c>
      <c r="E364">
        <v>4</v>
      </c>
      <c r="F364">
        <v>18</v>
      </c>
      <c r="G364" s="4" t="s">
        <v>23</v>
      </c>
    </row>
    <row r="365" spans="1:7" x14ac:dyDescent="0.35">
      <c r="A365" t="s">
        <v>919</v>
      </c>
      <c r="B365" t="s">
        <v>920</v>
      </c>
      <c r="C365" t="str">
        <f>IF(PL損益計算書・収益計画!G20="","",TEXT((PL損益計算書・収益計画!G20),"#,##0"))</f>
        <v>0</v>
      </c>
      <c r="D365" t="s">
        <v>354</v>
      </c>
      <c r="E365">
        <v>4</v>
      </c>
      <c r="F365">
        <v>19</v>
      </c>
      <c r="G365" s="4" t="s">
        <v>23</v>
      </c>
    </row>
    <row r="366" spans="1:7" x14ac:dyDescent="0.35">
      <c r="A366" t="s">
        <v>921</v>
      </c>
      <c r="B366" t="s">
        <v>922</v>
      </c>
      <c r="C366" t="str">
        <f>IF(PL損益計算書・収益計画!G21="","",TEXT((PL損益計算書・収益計画!G21),"#,##0"))</f>
        <v>0</v>
      </c>
      <c r="D366" t="s">
        <v>354</v>
      </c>
      <c r="E366">
        <v>4</v>
      </c>
      <c r="F366">
        <v>20</v>
      </c>
      <c r="G366" s="4" t="s">
        <v>23</v>
      </c>
    </row>
    <row r="367" spans="1:7" x14ac:dyDescent="0.35">
      <c r="A367" t="s">
        <v>923</v>
      </c>
      <c r="B367" t="s">
        <v>924</v>
      </c>
      <c r="C367" t="str">
        <f>IF(PL損益計算書・収益計画!G22="","",TEXT((PL損益計算書・収益計画!G22),"#,##0"))</f>
        <v>90,000,000</v>
      </c>
      <c r="D367" t="s">
        <v>354</v>
      </c>
      <c r="E367">
        <v>4</v>
      </c>
      <c r="F367">
        <v>21</v>
      </c>
      <c r="G367" s="4" t="s">
        <v>23</v>
      </c>
    </row>
    <row r="368" spans="1:7" x14ac:dyDescent="0.35">
      <c r="A368" t="s">
        <v>925</v>
      </c>
      <c r="B368" t="s">
        <v>908</v>
      </c>
      <c r="C368" t="str">
        <f>IF(PL損益計算書・収益計画!G23="","",TEXT((PL損益計算書・収益計画!G23),"#,##0"))</f>
        <v>5,000,000</v>
      </c>
      <c r="D368" t="s">
        <v>354</v>
      </c>
      <c r="E368">
        <v>4</v>
      </c>
      <c r="F368">
        <v>22</v>
      </c>
      <c r="G368" s="4" t="s">
        <v>23</v>
      </c>
    </row>
    <row r="369" spans="1:7" x14ac:dyDescent="0.35">
      <c r="A369" t="s">
        <v>926</v>
      </c>
      <c r="B369" t="s">
        <v>314</v>
      </c>
      <c r="C369" t="s">
        <v>315</v>
      </c>
      <c r="D369" t="s">
        <v>316</v>
      </c>
      <c r="E369">
        <v>4</v>
      </c>
      <c r="F369">
        <v>23</v>
      </c>
      <c r="G369" s="4" t="s">
        <v>23</v>
      </c>
    </row>
    <row r="370" spans="1:7" x14ac:dyDescent="0.35">
      <c r="A370" t="s">
        <v>927</v>
      </c>
      <c r="B370" t="s">
        <v>314</v>
      </c>
      <c r="C370" t="s">
        <v>315</v>
      </c>
      <c r="D370" t="s">
        <v>316</v>
      </c>
      <c r="E370">
        <v>4</v>
      </c>
      <c r="F370">
        <v>24</v>
      </c>
      <c r="G370" s="4" t="s">
        <v>23</v>
      </c>
    </row>
    <row r="371" spans="1:7" x14ac:dyDescent="0.35">
      <c r="A371" t="s">
        <v>928</v>
      </c>
      <c r="B371" t="s">
        <v>929</v>
      </c>
      <c r="C371" t="str">
        <f>IF(PL損益計算書・収益計画!G26="","",TEXT((PL損益計算書・収益計画!G26),"#,##0"))</f>
        <v>10,000,000</v>
      </c>
      <c r="D371" t="s">
        <v>354</v>
      </c>
      <c r="E371">
        <v>4</v>
      </c>
      <c r="F371">
        <v>25</v>
      </c>
      <c r="G371" s="4" t="s">
        <v>23</v>
      </c>
    </row>
    <row r="372" spans="1:7" x14ac:dyDescent="0.35">
      <c r="A372" t="s">
        <v>930</v>
      </c>
      <c r="B372" t="s">
        <v>931</v>
      </c>
      <c r="C372" t="str">
        <f>IF(PL損益計算書・収益計画!G27="","",TEXT((PL損益計算書・収益計画!G27),"#,##0"))</f>
        <v>10,000,000</v>
      </c>
      <c r="D372" t="s">
        <v>354</v>
      </c>
      <c r="E372">
        <v>4</v>
      </c>
      <c r="F372">
        <v>26</v>
      </c>
      <c r="G372" s="4" t="s">
        <v>23</v>
      </c>
    </row>
    <row r="373" spans="1:7" x14ac:dyDescent="0.35">
      <c r="A373" t="s">
        <v>932</v>
      </c>
      <c r="B373" t="s">
        <v>314</v>
      </c>
      <c r="C373" t="s">
        <v>315</v>
      </c>
      <c r="D373" t="s">
        <v>316</v>
      </c>
      <c r="E373">
        <v>4</v>
      </c>
      <c r="F373">
        <v>27</v>
      </c>
      <c r="G373" s="4" t="s">
        <v>23</v>
      </c>
    </row>
    <row r="374" spans="1:7" x14ac:dyDescent="0.35">
      <c r="A374" t="s">
        <v>933</v>
      </c>
      <c r="B374" t="s">
        <v>934</v>
      </c>
      <c r="C374" t="str">
        <f>IF(PL損益計算書・収益計画!G29="","",TEXT((PL損益計算書・収益計画!G29),"#,##0"))</f>
        <v>1,000,000</v>
      </c>
      <c r="D374" t="s">
        <v>354</v>
      </c>
      <c r="E374">
        <v>4</v>
      </c>
      <c r="F374">
        <v>28</v>
      </c>
      <c r="G374" s="4" t="s">
        <v>23</v>
      </c>
    </row>
    <row r="375" spans="1:7" x14ac:dyDescent="0.35">
      <c r="A375" t="s">
        <v>935</v>
      </c>
      <c r="B375" t="s">
        <v>936</v>
      </c>
      <c r="C375" t="str">
        <f>IF(PL損益計算書・収益計画!G30="","",TEXT((PL損益計算書・収益計画!G30),"#,##0"))</f>
        <v>2,000,000</v>
      </c>
      <c r="D375" t="s">
        <v>354</v>
      </c>
      <c r="E375">
        <v>4</v>
      </c>
      <c r="F375">
        <v>29</v>
      </c>
      <c r="G375" s="4" t="s">
        <v>23</v>
      </c>
    </row>
    <row r="376" spans="1:7" x14ac:dyDescent="0.35">
      <c r="A376" t="s">
        <v>937</v>
      </c>
      <c r="B376" t="s">
        <v>938</v>
      </c>
      <c r="C376" t="str">
        <f>IF(PL損益計算書・収益計画!G31="","",TEXT((PL損益計算書・収益計画!G31),"#,##0"))</f>
        <v>9,000,000</v>
      </c>
      <c r="D376" t="s">
        <v>354</v>
      </c>
      <c r="E376">
        <v>4</v>
      </c>
      <c r="F376">
        <v>30</v>
      </c>
      <c r="G376" s="4" t="s">
        <v>23</v>
      </c>
    </row>
    <row r="377" spans="1:7" x14ac:dyDescent="0.35">
      <c r="A377" t="s">
        <v>939</v>
      </c>
      <c r="B377" t="s">
        <v>940</v>
      </c>
      <c r="C377" t="str">
        <f>IF(PL損益計算書・収益計画!G32="","",TEXT((PL損益計算書・収益計画!G32),"#,##0"))</f>
        <v>0</v>
      </c>
      <c r="D377" t="s">
        <v>354</v>
      </c>
      <c r="E377">
        <v>4</v>
      </c>
      <c r="F377">
        <v>31</v>
      </c>
      <c r="G377" s="4" t="s">
        <v>23</v>
      </c>
    </row>
    <row r="378" spans="1:7" x14ac:dyDescent="0.35">
      <c r="A378" t="s">
        <v>941</v>
      </c>
      <c r="B378" t="s">
        <v>942</v>
      </c>
      <c r="C378" t="str">
        <f>IF(PL損益計算書・収益計画!G33="","",TEXT((PL損益計算書・収益計画!G33),"#,##0"))</f>
        <v>0</v>
      </c>
      <c r="D378" t="s">
        <v>354</v>
      </c>
      <c r="E378">
        <v>4</v>
      </c>
      <c r="F378">
        <v>32</v>
      </c>
      <c r="G378" s="4" t="s">
        <v>23</v>
      </c>
    </row>
    <row r="379" spans="1:7" x14ac:dyDescent="0.35">
      <c r="A379" t="s">
        <v>943</v>
      </c>
      <c r="B379" t="s">
        <v>944</v>
      </c>
      <c r="C379" t="str">
        <f>IF(PL損益計算書・収益計画!G34="","",TEXT((PL損益計算書・収益計画!G34),"#,##0"))</f>
        <v>9,000,000</v>
      </c>
      <c r="D379" t="s">
        <v>354</v>
      </c>
      <c r="E379">
        <v>4</v>
      </c>
      <c r="F379">
        <v>33</v>
      </c>
      <c r="G379" s="4" t="s">
        <v>23</v>
      </c>
    </row>
    <row r="380" spans="1:7" x14ac:dyDescent="0.35">
      <c r="A380" t="s">
        <v>945</v>
      </c>
      <c r="B380" t="s">
        <v>946</v>
      </c>
      <c r="C380" t="str">
        <f>IF(PL損益計算書・収益計画!G35="","",TEXT((PL損益計算書・収益計画!G35),"#,##0"))</f>
        <v>2,700,000</v>
      </c>
      <c r="D380" t="s">
        <v>354</v>
      </c>
      <c r="E380">
        <v>4</v>
      </c>
      <c r="F380">
        <v>34</v>
      </c>
      <c r="G380" s="4" t="s">
        <v>23</v>
      </c>
    </row>
    <row r="381" spans="1:7" x14ac:dyDescent="0.35">
      <c r="A381" t="s">
        <v>947</v>
      </c>
      <c r="B381" t="s">
        <v>948</v>
      </c>
      <c r="C381" t="str">
        <f>IF(PL損益計算書・収益計画!G36="","",TEXT((PL損益計算書・収益計画!G36),"#,##0"))</f>
        <v>6,300,000</v>
      </c>
      <c r="D381" t="s">
        <v>354</v>
      </c>
      <c r="E381">
        <v>4</v>
      </c>
      <c r="F381">
        <v>35</v>
      </c>
      <c r="G381" s="4" t="s">
        <v>23</v>
      </c>
    </row>
    <row r="382" spans="1:7" x14ac:dyDescent="0.35">
      <c r="A382" t="s">
        <v>949</v>
      </c>
      <c r="B382" t="s">
        <v>314</v>
      </c>
      <c r="C382" t="s">
        <v>315</v>
      </c>
      <c r="D382" t="s">
        <v>316</v>
      </c>
      <c r="E382">
        <v>4</v>
      </c>
      <c r="F382">
        <v>36</v>
      </c>
      <c r="G382" s="4" t="s">
        <v>23</v>
      </c>
    </row>
    <row r="383" spans="1:7" x14ac:dyDescent="0.35">
      <c r="A383" t="s">
        <v>950</v>
      </c>
      <c r="B383" t="s">
        <v>929</v>
      </c>
      <c r="C383" t="str">
        <f>IF(PL損益計算書・収益計画!G38="","",TEXT((PL損益計算書・収益計画!G38),"#,##0"))</f>
        <v>10,000,000</v>
      </c>
      <c r="D383" t="s">
        <v>354</v>
      </c>
      <c r="E383">
        <v>4</v>
      </c>
      <c r="F383">
        <v>37</v>
      </c>
      <c r="G383" s="4" t="s">
        <v>23</v>
      </c>
    </row>
    <row r="384" spans="1:7" x14ac:dyDescent="0.35">
      <c r="A384" t="s">
        <v>951</v>
      </c>
      <c r="B384" t="s">
        <v>952</v>
      </c>
      <c r="C384" t="str">
        <f>IF(PL損益計算書・収益計画!G39="","",TEXT((PL損益計算書・収益計画!G39),"#,##0"))</f>
        <v>80,000,000</v>
      </c>
      <c r="D384" t="s">
        <v>354</v>
      </c>
      <c r="E384">
        <v>4</v>
      </c>
      <c r="F384">
        <v>38</v>
      </c>
      <c r="G384" s="4" t="s">
        <v>23</v>
      </c>
    </row>
    <row r="385" spans="1:7" x14ac:dyDescent="0.35">
      <c r="A385" t="s">
        <v>953</v>
      </c>
      <c r="B385" t="s">
        <v>954</v>
      </c>
      <c r="C385" t="str">
        <f>IF(PL損益計算書・収益計画!G40="","",TEXT((PL損益計算書・収益計画!G40),"#,##0"))</f>
        <v>5,000,000</v>
      </c>
      <c r="D385" t="s">
        <v>354</v>
      </c>
      <c r="E385">
        <v>4</v>
      </c>
      <c r="F385">
        <v>39</v>
      </c>
      <c r="G385" s="4" t="s">
        <v>23</v>
      </c>
    </row>
    <row r="386" spans="1:7" x14ac:dyDescent="0.35">
      <c r="A386" t="s">
        <v>955</v>
      </c>
      <c r="B386" t="s">
        <v>956</v>
      </c>
      <c r="C386" t="str">
        <f>IF(PL損益計算書・収益計画!G41="","",TEXT((PL損益計算書・収益計画!G41),"#,##0"))</f>
        <v>5,000,000</v>
      </c>
      <c r="D386" t="s">
        <v>354</v>
      </c>
      <c r="E386">
        <v>4</v>
      </c>
      <c r="F386">
        <v>40</v>
      </c>
      <c r="G386" s="4" t="s">
        <v>23</v>
      </c>
    </row>
    <row r="387" spans="1:7" x14ac:dyDescent="0.35">
      <c r="A387" t="s">
        <v>957</v>
      </c>
      <c r="B387" t="s">
        <v>314</v>
      </c>
      <c r="C387" t="s">
        <v>315</v>
      </c>
      <c r="D387" t="s">
        <v>316</v>
      </c>
      <c r="E387">
        <v>4</v>
      </c>
      <c r="F387">
        <v>41</v>
      </c>
      <c r="G387" s="4" t="s">
        <v>23</v>
      </c>
    </row>
    <row r="388" spans="1:7" x14ac:dyDescent="0.35">
      <c r="A388" t="s">
        <v>958</v>
      </c>
      <c r="B388" t="s">
        <v>959</v>
      </c>
      <c r="C388" t="str">
        <f>IF(PL損益計算書・収益計画!G43="","",TEXT((PL損益計算書・収益計画!G43),"#,##0"))</f>
        <v>95,000,000</v>
      </c>
      <c r="D388" t="s">
        <v>354</v>
      </c>
      <c r="E388">
        <v>4</v>
      </c>
      <c r="F388">
        <v>42</v>
      </c>
      <c r="G388" s="4" t="s">
        <v>23</v>
      </c>
    </row>
    <row r="389" spans="1:7" x14ac:dyDescent="0.35">
      <c r="A389" t="s">
        <v>960</v>
      </c>
      <c r="B389" t="s">
        <v>314</v>
      </c>
      <c r="C389" t="s">
        <v>315</v>
      </c>
      <c r="D389" t="s">
        <v>316</v>
      </c>
      <c r="E389">
        <v>4</v>
      </c>
      <c r="F389">
        <v>43</v>
      </c>
      <c r="G389" s="4" t="s">
        <v>23</v>
      </c>
    </row>
    <row r="390" spans="1:7" x14ac:dyDescent="0.35">
      <c r="A390" t="s">
        <v>961</v>
      </c>
      <c r="B390" t="s">
        <v>314</v>
      </c>
      <c r="C390" t="s">
        <v>315</v>
      </c>
      <c r="D390" t="s">
        <v>316</v>
      </c>
      <c r="E390">
        <v>4</v>
      </c>
      <c r="F390">
        <v>44</v>
      </c>
      <c r="G390" s="4" t="s">
        <v>23</v>
      </c>
    </row>
    <row r="391" spans="1:7" x14ac:dyDescent="0.35">
      <c r="A391" t="s">
        <v>962</v>
      </c>
      <c r="B391" t="s">
        <v>963</v>
      </c>
      <c r="C391" t="str">
        <f>IF(PL損益計算書・収益計画!G46="","",TEXT((PL損益計算書・収益計画!G46),"0"))</f>
        <v>1</v>
      </c>
      <c r="D391" t="s">
        <v>354</v>
      </c>
      <c r="E391">
        <v>4</v>
      </c>
      <c r="F391">
        <v>45</v>
      </c>
      <c r="G391" s="4" t="s">
        <v>23</v>
      </c>
    </row>
    <row r="392" spans="1:7" x14ac:dyDescent="0.35">
      <c r="A392" t="s">
        <v>964</v>
      </c>
      <c r="B392" t="s">
        <v>965</v>
      </c>
      <c r="C392" t="str">
        <f>IF(PL損益計算書・収益計画!G47="","",TEXT((PL損益計算書・収益計画!G47),"#,##0"))</f>
        <v>10,000,000</v>
      </c>
      <c r="D392" t="s">
        <v>354</v>
      </c>
      <c r="E392">
        <v>4</v>
      </c>
      <c r="F392">
        <v>46</v>
      </c>
      <c r="G392" s="4" t="s">
        <v>23</v>
      </c>
    </row>
    <row r="393" spans="1:7" x14ac:dyDescent="0.35">
      <c r="A393" t="s">
        <v>966</v>
      </c>
      <c r="B393" t="s">
        <v>967</v>
      </c>
      <c r="C393" t="str">
        <f>IF(PL損益計算書・収益計画!G48="","",TEXT((PL損益計算書・収益計画!G48),"#,##0"))</f>
        <v>0</v>
      </c>
      <c r="D393" t="s">
        <v>354</v>
      </c>
      <c r="E393">
        <v>4</v>
      </c>
      <c r="F393">
        <v>47</v>
      </c>
      <c r="G393" s="4" t="s">
        <v>23</v>
      </c>
    </row>
    <row r="394" spans="1:7" x14ac:dyDescent="0.35">
      <c r="A394" t="s">
        <v>968</v>
      </c>
      <c r="B394" t="s">
        <v>969</v>
      </c>
      <c r="C394" t="str">
        <f>IF(PL損益計算書・収益計画!G49="","",TEXT((PL損益計算書・収益計画!G49),"0.00"))</f>
        <v>20.00</v>
      </c>
      <c r="D394" t="s">
        <v>354</v>
      </c>
      <c r="E394">
        <v>4</v>
      </c>
      <c r="F394">
        <v>48</v>
      </c>
      <c r="G394" s="4" t="s">
        <v>23</v>
      </c>
    </row>
    <row r="395" spans="1:7" x14ac:dyDescent="0.35">
      <c r="A395" t="s">
        <v>970</v>
      </c>
      <c r="B395" t="s">
        <v>971</v>
      </c>
      <c r="C395" t="str">
        <f>IF(PL損益計算書・収益計画!G50="","",TEXT((PL損益計算書・収益計画!G50),"0"))</f>
        <v>20</v>
      </c>
      <c r="D395" t="s">
        <v>354</v>
      </c>
      <c r="E395">
        <v>4</v>
      </c>
      <c r="F395">
        <v>49</v>
      </c>
      <c r="G395" s="4" t="s">
        <v>23</v>
      </c>
    </row>
    <row r="396" spans="1:7" x14ac:dyDescent="0.35">
      <c r="A396" t="s">
        <v>972</v>
      </c>
      <c r="B396" t="s">
        <v>973</v>
      </c>
      <c r="C396" t="str">
        <f>IF(PL損益計算書・収益計画!G51="","",TEXT((PL損益計算書・収益計画!G51),"#,##0"))</f>
        <v>70,000,000</v>
      </c>
      <c r="D396" t="s">
        <v>354</v>
      </c>
      <c r="E396">
        <v>4</v>
      </c>
      <c r="F396">
        <v>50</v>
      </c>
      <c r="G396" s="4" t="s">
        <v>23</v>
      </c>
    </row>
    <row r="397" spans="1:7" x14ac:dyDescent="0.35">
      <c r="A397" t="s">
        <v>974</v>
      </c>
      <c r="B397" t="s">
        <v>314</v>
      </c>
      <c r="C397" t="s">
        <v>315</v>
      </c>
      <c r="D397" t="s">
        <v>316</v>
      </c>
      <c r="E397">
        <v>4</v>
      </c>
      <c r="F397">
        <v>51</v>
      </c>
      <c r="G397" s="4" t="s">
        <v>23</v>
      </c>
    </row>
    <row r="398" spans="1:7" x14ac:dyDescent="0.35">
      <c r="A398" t="s">
        <v>975</v>
      </c>
      <c r="B398" t="s">
        <v>976</v>
      </c>
      <c r="C398" t="str">
        <f>IF(PL損益計算書・収益計画!G53="","",TEXT((PL損益計算書・収益計画!G53),"#,##0"))</f>
        <v>3,500,000</v>
      </c>
      <c r="D398" t="s">
        <v>354</v>
      </c>
      <c r="E398">
        <v>4</v>
      </c>
      <c r="F398">
        <v>52</v>
      </c>
      <c r="G398" s="4" t="s">
        <v>23</v>
      </c>
    </row>
    <row r="399" spans="1:7" x14ac:dyDescent="0.35">
      <c r="A399" t="s">
        <v>977</v>
      </c>
      <c r="B399" t="s">
        <v>314</v>
      </c>
      <c r="C399" t="s">
        <v>315</v>
      </c>
      <c r="D399" t="s">
        <v>316</v>
      </c>
      <c r="E399">
        <v>4</v>
      </c>
      <c r="F399">
        <v>53</v>
      </c>
      <c r="G399" s="4" t="s">
        <v>23</v>
      </c>
    </row>
    <row r="400" spans="1:7" x14ac:dyDescent="0.35">
      <c r="A400" t="s">
        <v>978</v>
      </c>
      <c r="B400" t="s">
        <v>314</v>
      </c>
      <c r="C400" t="s">
        <v>315</v>
      </c>
      <c r="D400" t="s">
        <v>316</v>
      </c>
      <c r="E400">
        <v>4</v>
      </c>
      <c r="F400">
        <v>54</v>
      </c>
      <c r="G400" s="4" t="s">
        <v>23</v>
      </c>
    </row>
    <row r="401" spans="1:7" x14ac:dyDescent="0.35">
      <c r="A401" t="s">
        <v>979</v>
      </c>
      <c r="B401" t="s">
        <v>980</v>
      </c>
      <c r="C401" t="str">
        <f>IF(PL損益計算書・収益計画!G56="","",TEXT((PL損益計算書・収益計画!G56),"#,##0"))</f>
        <v>7,000,000</v>
      </c>
      <c r="D401" t="s">
        <v>354</v>
      </c>
      <c r="E401">
        <v>4</v>
      </c>
      <c r="F401">
        <v>55</v>
      </c>
      <c r="G401" s="4" t="s">
        <v>23</v>
      </c>
    </row>
    <row r="402" spans="1:7" x14ac:dyDescent="0.35">
      <c r="A402" t="s">
        <v>981</v>
      </c>
      <c r="B402" t="s">
        <v>982</v>
      </c>
      <c r="C402" t="str">
        <f>IF(PL損益計算書・収益計画!G57="","",TEXT((PL損益計算書・収益計画!G57),"#,##0"))</f>
        <v>7,000,000</v>
      </c>
      <c r="D402" t="s">
        <v>354</v>
      </c>
      <c r="E402">
        <v>4</v>
      </c>
      <c r="F402">
        <v>56</v>
      </c>
      <c r="G402" s="4" t="s">
        <v>23</v>
      </c>
    </row>
    <row r="403" spans="1:7" x14ac:dyDescent="0.35">
      <c r="A403" t="s">
        <v>983</v>
      </c>
      <c r="B403" t="s">
        <v>984</v>
      </c>
      <c r="C403" t="str">
        <f>IF(PL損益計算書・収益計画!G58="","",TEXT((PL損益計算書・収益計画!G58),"#,##0"))</f>
        <v>0</v>
      </c>
      <c r="D403" t="s">
        <v>354</v>
      </c>
      <c r="E403">
        <v>4</v>
      </c>
      <c r="F403">
        <v>57</v>
      </c>
      <c r="G403" s="4" t="s">
        <v>23</v>
      </c>
    </row>
    <row r="404" spans="1:7" x14ac:dyDescent="0.35">
      <c r="A404" t="s">
        <v>985</v>
      </c>
      <c r="B404" t="s">
        <v>986</v>
      </c>
      <c r="C404" t="str">
        <f>IF(PL損益計算書・収益計画!G59="","",TEXT((PL損益計算書・収益計画!G59),"#,##0"))</f>
        <v>0</v>
      </c>
      <c r="D404" t="s">
        <v>354</v>
      </c>
      <c r="E404">
        <v>4</v>
      </c>
      <c r="F404">
        <v>58</v>
      </c>
      <c r="G404" s="4" t="s">
        <v>23</v>
      </c>
    </row>
    <row r="405" spans="1:7" x14ac:dyDescent="0.35">
      <c r="A405" t="s">
        <v>987</v>
      </c>
      <c r="B405" t="s">
        <v>988</v>
      </c>
      <c r="C405" t="str">
        <f>IF(PL損益計算書・収益計画!G60="","",TEXT((PL損益計算書・収益計画!G60),"#,##0"))</f>
        <v>0</v>
      </c>
      <c r="D405" t="s">
        <v>354</v>
      </c>
      <c r="E405">
        <v>4</v>
      </c>
      <c r="F405">
        <v>59</v>
      </c>
      <c r="G405" s="4" t="s">
        <v>23</v>
      </c>
    </row>
    <row r="406" spans="1:7" x14ac:dyDescent="0.35">
      <c r="A406" t="s">
        <v>989</v>
      </c>
      <c r="B406" t="s">
        <v>73</v>
      </c>
      <c r="C406" t="s">
        <v>315</v>
      </c>
      <c r="D406" t="s">
        <v>316</v>
      </c>
      <c r="E406">
        <v>5</v>
      </c>
      <c r="F406">
        <v>1</v>
      </c>
      <c r="G406" s="4" t="s">
        <v>23</v>
      </c>
    </row>
    <row r="407" spans="1:7" x14ac:dyDescent="0.35">
      <c r="A407" t="s">
        <v>990</v>
      </c>
      <c r="B407" t="s">
        <v>991</v>
      </c>
      <c r="C407" t="str">
        <f>IF(PL損益計算書・収益計画!H3="","",TEXT(PL損益計算書・収益計画!H3,"yyyy年mm月"))</f>
        <v>2027年03月</v>
      </c>
      <c r="D407" t="s">
        <v>354</v>
      </c>
      <c r="E407">
        <v>5</v>
      </c>
      <c r="F407">
        <v>2</v>
      </c>
      <c r="G407" s="4" t="s">
        <v>23</v>
      </c>
    </row>
    <row r="408" spans="1:7" x14ac:dyDescent="0.35">
      <c r="A408" t="s">
        <v>992</v>
      </c>
      <c r="B408" t="s">
        <v>314</v>
      </c>
      <c r="C408" t="s">
        <v>315</v>
      </c>
      <c r="D408" t="s">
        <v>316</v>
      </c>
      <c r="E408">
        <v>5</v>
      </c>
      <c r="F408">
        <v>3</v>
      </c>
      <c r="G408" s="4" t="s">
        <v>23</v>
      </c>
    </row>
    <row r="409" spans="1:7" x14ac:dyDescent="0.35">
      <c r="A409" t="s">
        <v>993</v>
      </c>
      <c r="B409" t="s">
        <v>994</v>
      </c>
      <c r="C409" t="str">
        <f>IF(PL損益計算書・収益計画!H5="","",TEXT((PL損益計算書・収益計画!H5),"#,##0"))</f>
        <v>400,000,000</v>
      </c>
      <c r="D409" t="s">
        <v>354</v>
      </c>
      <c r="E409">
        <v>5</v>
      </c>
      <c r="F409">
        <v>4</v>
      </c>
      <c r="G409" s="4" t="s">
        <v>23</v>
      </c>
    </row>
    <row r="410" spans="1:7" x14ac:dyDescent="0.35">
      <c r="A410" t="s">
        <v>995</v>
      </c>
      <c r="B410" t="s">
        <v>996</v>
      </c>
      <c r="C410" t="str">
        <f>IF(PL損益計算書・収益計画!H6="","",TEXT((PL損益計算書・収益計画!H6),"#,##0"))</f>
        <v>400,000,000</v>
      </c>
      <c r="D410" t="s">
        <v>354</v>
      </c>
      <c r="E410">
        <v>5</v>
      </c>
      <c r="F410">
        <v>5</v>
      </c>
      <c r="G410" s="4" t="s">
        <v>23</v>
      </c>
    </row>
    <row r="411" spans="1:7" x14ac:dyDescent="0.35">
      <c r="A411" t="s">
        <v>997</v>
      </c>
      <c r="B411" t="s">
        <v>314</v>
      </c>
      <c r="C411" t="s">
        <v>315</v>
      </c>
      <c r="D411" t="s">
        <v>316</v>
      </c>
      <c r="E411">
        <v>5</v>
      </c>
      <c r="F411">
        <v>6</v>
      </c>
      <c r="G411" s="4" t="s">
        <v>23</v>
      </c>
    </row>
    <row r="412" spans="1:7" x14ac:dyDescent="0.35">
      <c r="A412" t="s">
        <v>998</v>
      </c>
      <c r="B412" t="s">
        <v>999</v>
      </c>
      <c r="C412" t="str">
        <f>IF(PL損益計算書・収益計画!H8="","",TEXT((PL損益計算書・収益計画!H8),"#,##0"))</f>
        <v>300,000,000</v>
      </c>
      <c r="D412" t="s">
        <v>354</v>
      </c>
      <c r="E412">
        <v>5</v>
      </c>
      <c r="F412">
        <v>7</v>
      </c>
      <c r="G412" s="4" t="s">
        <v>23</v>
      </c>
    </row>
    <row r="413" spans="1:7" x14ac:dyDescent="0.35">
      <c r="A413" t="s">
        <v>1000</v>
      </c>
      <c r="B413" t="s">
        <v>1001</v>
      </c>
      <c r="C413" t="str">
        <f>IF(PL損益計算書・収益計画!H9="","",TEXT((PL損益計算書・収益計画!H9),"#,##0"))</f>
        <v>0</v>
      </c>
      <c r="D413" t="s">
        <v>354</v>
      </c>
      <c r="E413">
        <v>5</v>
      </c>
      <c r="F413">
        <v>8</v>
      </c>
      <c r="G413" s="4" t="s">
        <v>23</v>
      </c>
    </row>
    <row r="414" spans="1:7" x14ac:dyDescent="0.35">
      <c r="A414" t="s">
        <v>1002</v>
      </c>
      <c r="B414" t="s">
        <v>1003</v>
      </c>
      <c r="C414" t="str">
        <f>IF(PL損益計算書・収益計画!H10="","",TEXT((PL損益計算書・収益計画!H10),"#,##0"))</f>
        <v>0</v>
      </c>
      <c r="D414" t="s">
        <v>354</v>
      </c>
      <c r="E414">
        <v>5</v>
      </c>
      <c r="F414">
        <v>9</v>
      </c>
      <c r="G414" s="4" t="s">
        <v>23</v>
      </c>
    </row>
    <row r="415" spans="1:7" x14ac:dyDescent="0.35">
      <c r="A415" t="s">
        <v>1004</v>
      </c>
      <c r="B415" t="s">
        <v>1005</v>
      </c>
      <c r="C415" t="str">
        <f>IF(PL損益計算書・収益計画!H11="","",TEXT((PL損益計算書・収益計画!H11),"#,##0"))</f>
        <v>300,000,000</v>
      </c>
      <c r="D415" t="s">
        <v>354</v>
      </c>
      <c r="E415">
        <v>5</v>
      </c>
      <c r="F415">
        <v>10</v>
      </c>
      <c r="G415" s="4" t="s">
        <v>23</v>
      </c>
    </row>
    <row r="416" spans="1:7" x14ac:dyDescent="0.35">
      <c r="A416" t="s">
        <v>1006</v>
      </c>
      <c r="B416" t="s">
        <v>1007</v>
      </c>
      <c r="C416" t="str">
        <f>IF(PL損益計算書・収益計画!H12="","",TEXT((PL損益計算書・収益計画!H12),"#,##0"))</f>
        <v>0</v>
      </c>
      <c r="D416" t="s">
        <v>354</v>
      </c>
      <c r="E416">
        <v>5</v>
      </c>
      <c r="F416">
        <v>11</v>
      </c>
      <c r="G416" s="4" t="s">
        <v>23</v>
      </c>
    </row>
    <row r="417" spans="1:7" x14ac:dyDescent="0.35">
      <c r="A417" t="s">
        <v>1008</v>
      </c>
      <c r="B417" t="s">
        <v>314</v>
      </c>
      <c r="C417" t="s">
        <v>315</v>
      </c>
      <c r="D417" t="s">
        <v>316</v>
      </c>
      <c r="E417">
        <v>5</v>
      </c>
      <c r="F417">
        <v>12</v>
      </c>
      <c r="G417" s="4" t="s">
        <v>23</v>
      </c>
    </row>
    <row r="418" spans="1:7" x14ac:dyDescent="0.35">
      <c r="A418" t="s">
        <v>1009</v>
      </c>
      <c r="B418" t="s">
        <v>314</v>
      </c>
      <c r="C418" t="s">
        <v>315</v>
      </c>
      <c r="D418" t="s">
        <v>316</v>
      </c>
      <c r="E418">
        <v>5</v>
      </c>
      <c r="F418">
        <v>13</v>
      </c>
      <c r="G418" s="4" t="s">
        <v>23</v>
      </c>
    </row>
    <row r="419" spans="1:7" x14ac:dyDescent="0.35">
      <c r="A419" t="s">
        <v>1010</v>
      </c>
      <c r="B419" t="s">
        <v>1011</v>
      </c>
      <c r="C419" t="str">
        <f>IF(PL損益計算書・収益計画!H15="","",TEXT((PL損益計算書・収益計画!H15),"#,##0"))</f>
        <v>100,000,000</v>
      </c>
      <c r="D419" t="s">
        <v>354</v>
      </c>
      <c r="E419">
        <v>5</v>
      </c>
      <c r="F419">
        <v>14</v>
      </c>
      <c r="G419" s="4" t="s">
        <v>23</v>
      </c>
    </row>
    <row r="420" spans="1:7" x14ac:dyDescent="0.35">
      <c r="A420" t="s">
        <v>1012</v>
      </c>
      <c r="B420" t="s">
        <v>314</v>
      </c>
      <c r="C420" t="s">
        <v>315</v>
      </c>
      <c r="D420" t="s">
        <v>316</v>
      </c>
      <c r="E420">
        <v>5</v>
      </c>
      <c r="F420">
        <v>15</v>
      </c>
      <c r="G420" s="4" t="s">
        <v>23</v>
      </c>
    </row>
    <row r="421" spans="1:7" x14ac:dyDescent="0.35">
      <c r="A421" t="s">
        <v>1013</v>
      </c>
      <c r="B421" t="s">
        <v>1014</v>
      </c>
      <c r="C421" t="str">
        <f>IF(PL損益計算書・収益計画!H17="","",TEXT((PL損益計算書・収益計画!H17),"#,##0"))</f>
        <v>90,000,000</v>
      </c>
      <c r="D421" t="s">
        <v>354</v>
      </c>
      <c r="E421">
        <v>5</v>
      </c>
      <c r="F421">
        <v>16</v>
      </c>
      <c r="G421" s="4" t="s">
        <v>23</v>
      </c>
    </row>
    <row r="422" spans="1:7" x14ac:dyDescent="0.35">
      <c r="A422" t="s">
        <v>1015</v>
      </c>
      <c r="B422" t="s">
        <v>1016</v>
      </c>
      <c r="C422" t="str">
        <f>IF(PL損益計算書・収益計画!H18="","",TEXT((PL損益計算書・収益計画!H18),"#,##0"))</f>
        <v>80,000,000</v>
      </c>
      <c r="D422" t="s">
        <v>354</v>
      </c>
      <c r="E422">
        <v>5</v>
      </c>
      <c r="F422">
        <v>17</v>
      </c>
      <c r="G422" s="4" t="s">
        <v>23</v>
      </c>
    </row>
    <row r="423" spans="1:7" x14ac:dyDescent="0.35">
      <c r="A423" t="s">
        <v>1017</v>
      </c>
      <c r="B423" t="s">
        <v>1003</v>
      </c>
      <c r="C423" t="str">
        <f>IF(PL損益計算書・収益計画!H19="","",TEXT((PL損益計算書・収益計画!H19),"#,##0"))</f>
        <v>5,000,000</v>
      </c>
      <c r="D423" t="s">
        <v>354</v>
      </c>
      <c r="E423">
        <v>5</v>
      </c>
      <c r="F423">
        <v>18</v>
      </c>
      <c r="G423" s="4" t="s">
        <v>23</v>
      </c>
    </row>
    <row r="424" spans="1:7" x14ac:dyDescent="0.35">
      <c r="A424" t="s">
        <v>1018</v>
      </c>
      <c r="B424" t="s">
        <v>1019</v>
      </c>
      <c r="C424" t="str">
        <f>IF(PL損益計算書・収益計画!H20="","",TEXT((PL損益計算書・収益計画!H20),"#,##0"))</f>
        <v>0</v>
      </c>
      <c r="D424" t="s">
        <v>354</v>
      </c>
      <c r="E424">
        <v>5</v>
      </c>
      <c r="F424">
        <v>19</v>
      </c>
      <c r="G424" s="4" t="s">
        <v>23</v>
      </c>
    </row>
    <row r="425" spans="1:7" x14ac:dyDescent="0.35">
      <c r="A425" t="s">
        <v>1020</v>
      </c>
      <c r="B425" t="s">
        <v>314</v>
      </c>
      <c r="C425" t="s">
        <v>315</v>
      </c>
      <c r="D425" t="s">
        <v>316</v>
      </c>
      <c r="E425">
        <v>5</v>
      </c>
      <c r="F425">
        <v>20</v>
      </c>
      <c r="G425" s="4" t="s">
        <v>23</v>
      </c>
    </row>
    <row r="426" spans="1:7" x14ac:dyDescent="0.35">
      <c r="A426" t="s">
        <v>1021</v>
      </c>
      <c r="B426" t="s">
        <v>1022</v>
      </c>
      <c r="C426" t="str">
        <f>IF(PL損益計算書・収益計画!H22="","",TEXT((PL損益計算書・収益計画!H22),"#,##0"))</f>
        <v>90,000,000</v>
      </c>
      <c r="D426" t="s">
        <v>354</v>
      </c>
      <c r="E426">
        <v>5</v>
      </c>
      <c r="F426">
        <v>21</v>
      </c>
      <c r="G426" s="4" t="s">
        <v>23</v>
      </c>
    </row>
    <row r="427" spans="1:7" x14ac:dyDescent="0.35">
      <c r="A427" t="s">
        <v>1023</v>
      </c>
      <c r="B427" t="s">
        <v>1007</v>
      </c>
      <c r="C427" t="str">
        <f>IF(PL損益計算書・収益計画!H23="","",TEXT((PL損益計算書・収益計画!H23),"#,##0"))</f>
        <v>5,000,000</v>
      </c>
      <c r="D427" t="s">
        <v>354</v>
      </c>
      <c r="E427">
        <v>5</v>
      </c>
      <c r="F427">
        <v>22</v>
      </c>
      <c r="G427" s="4" t="s">
        <v>23</v>
      </c>
    </row>
    <row r="428" spans="1:7" x14ac:dyDescent="0.35">
      <c r="A428" t="s">
        <v>1024</v>
      </c>
      <c r="B428" t="s">
        <v>314</v>
      </c>
      <c r="C428" t="s">
        <v>315</v>
      </c>
      <c r="D428" t="s">
        <v>316</v>
      </c>
      <c r="E428">
        <v>5</v>
      </c>
      <c r="F428">
        <v>23</v>
      </c>
      <c r="G428" s="4" t="s">
        <v>23</v>
      </c>
    </row>
    <row r="429" spans="1:7" x14ac:dyDescent="0.35">
      <c r="A429" t="s">
        <v>1025</v>
      </c>
      <c r="B429" t="s">
        <v>314</v>
      </c>
      <c r="C429" t="s">
        <v>315</v>
      </c>
      <c r="D429" t="s">
        <v>316</v>
      </c>
      <c r="E429">
        <v>5</v>
      </c>
      <c r="F429">
        <v>24</v>
      </c>
      <c r="G429" s="4" t="s">
        <v>23</v>
      </c>
    </row>
    <row r="430" spans="1:7" x14ac:dyDescent="0.35">
      <c r="A430" t="s">
        <v>1026</v>
      </c>
      <c r="B430" t="s">
        <v>1027</v>
      </c>
      <c r="C430" t="str">
        <f>IF(PL損益計算書・収益計画!H26="","",TEXT((PL損益計算書・収益計画!H26),"#,##0"))</f>
        <v>10,000,000</v>
      </c>
      <c r="D430" t="s">
        <v>354</v>
      </c>
      <c r="E430">
        <v>5</v>
      </c>
      <c r="F430">
        <v>25</v>
      </c>
      <c r="G430" s="4" t="s">
        <v>23</v>
      </c>
    </row>
    <row r="431" spans="1:7" x14ac:dyDescent="0.35">
      <c r="A431" t="s">
        <v>1028</v>
      </c>
      <c r="B431" t="s">
        <v>1029</v>
      </c>
      <c r="C431" t="str">
        <f>IF(PL損益計算書・収益計画!H27="","",TEXT((PL損益計算書・収益計画!H27),"#,##0"))</f>
        <v>10,000,000</v>
      </c>
      <c r="D431" t="s">
        <v>354</v>
      </c>
      <c r="E431">
        <v>5</v>
      </c>
      <c r="F431">
        <v>26</v>
      </c>
      <c r="G431" s="4" t="s">
        <v>23</v>
      </c>
    </row>
    <row r="432" spans="1:7" x14ac:dyDescent="0.35">
      <c r="A432" t="s">
        <v>1030</v>
      </c>
      <c r="B432" t="s">
        <v>314</v>
      </c>
      <c r="C432" t="s">
        <v>315</v>
      </c>
      <c r="D432" t="s">
        <v>316</v>
      </c>
      <c r="E432">
        <v>5</v>
      </c>
      <c r="F432">
        <v>27</v>
      </c>
      <c r="G432" s="4" t="s">
        <v>23</v>
      </c>
    </row>
    <row r="433" spans="1:7" x14ac:dyDescent="0.35">
      <c r="A433" t="s">
        <v>1031</v>
      </c>
      <c r="B433" t="s">
        <v>1032</v>
      </c>
      <c r="C433" t="str">
        <f>IF(PL損益計算書・収益計画!H29="","",TEXT((PL損益計算書・収益計画!H29),"#,##0"))</f>
        <v>1,000,000</v>
      </c>
      <c r="D433" t="s">
        <v>354</v>
      </c>
      <c r="E433">
        <v>5</v>
      </c>
      <c r="F433">
        <v>28</v>
      </c>
      <c r="G433" s="4" t="s">
        <v>23</v>
      </c>
    </row>
    <row r="434" spans="1:7" x14ac:dyDescent="0.35">
      <c r="A434" t="s">
        <v>1033</v>
      </c>
      <c r="B434" t="s">
        <v>1034</v>
      </c>
      <c r="C434" t="str">
        <f>IF(PL損益計算書・収益計画!H30="","",TEXT((PL損益計算書・収益計画!H30),"#,##0"))</f>
        <v>2,000,000</v>
      </c>
      <c r="D434" t="s">
        <v>354</v>
      </c>
      <c r="E434">
        <v>5</v>
      </c>
      <c r="F434">
        <v>29</v>
      </c>
      <c r="G434" s="4" t="s">
        <v>23</v>
      </c>
    </row>
    <row r="435" spans="1:7" x14ac:dyDescent="0.35">
      <c r="A435" t="s">
        <v>1035</v>
      </c>
      <c r="B435" t="s">
        <v>1036</v>
      </c>
      <c r="C435" t="str">
        <f>IF(PL損益計算書・収益計画!H31="","",TEXT((PL損益計算書・収益計画!H31),"#,##0"))</f>
        <v>9,000,000</v>
      </c>
      <c r="D435" t="s">
        <v>354</v>
      </c>
      <c r="E435">
        <v>5</v>
      </c>
      <c r="F435">
        <v>30</v>
      </c>
      <c r="G435" s="4" t="s">
        <v>23</v>
      </c>
    </row>
    <row r="436" spans="1:7" x14ac:dyDescent="0.35">
      <c r="A436" t="s">
        <v>1037</v>
      </c>
      <c r="B436" t="s">
        <v>314</v>
      </c>
      <c r="C436" t="s">
        <v>315</v>
      </c>
      <c r="D436" t="s">
        <v>316</v>
      </c>
      <c r="E436">
        <v>5</v>
      </c>
      <c r="F436">
        <v>31</v>
      </c>
      <c r="G436" s="4" t="s">
        <v>23</v>
      </c>
    </row>
    <row r="437" spans="1:7" x14ac:dyDescent="0.35">
      <c r="A437" t="s">
        <v>1038</v>
      </c>
      <c r="B437" t="s">
        <v>314</v>
      </c>
      <c r="C437" t="s">
        <v>315</v>
      </c>
      <c r="D437" t="s">
        <v>316</v>
      </c>
      <c r="E437">
        <v>5</v>
      </c>
      <c r="F437">
        <v>32</v>
      </c>
      <c r="G437" s="4" t="s">
        <v>23</v>
      </c>
    </row>
    <row r="438" spans="1:7" x14ac:dyDescent="0.35">
      <c r="A438" t="s">
        <v>1039</v>
      </c>
      <c r="B438" t="s">
        <v>314</v>
      </c>
      <c r="C438" t="s">
        <v>315</v>
      </c>
      <c r="D438" t="s">
        <v>316</v>
      </c>
      <c r="E438">
        <v>5</v>
      </c>
      <c r="F438">
        <v>33</v>
      </c>
      <c r="G438" s="4" t="s">
        <v>23</v>
      </c>
    </row>
    <row r="439" spans="1:7" x14ac:dyDescent="0.35">
      <c r="A439" t="s">
        <v>1040</v>
      </c>
      <c r="B439" t="s">
        <v>314</v>
      </c>
      <c r="C439" t="s">
        <v>315</v>
      </c>
      <c r="D439" t="s">
        <v>316</v>
      </c>
      <c r="E439">
        <v>5</v>
      </c>
      <c r="F439">
        <v>34</v>
      </c>
      <c r="G439" s="4" t="s">
        <v>23</v>
      </c>
    </row>
    <row r="440" spans="1:7" x14ac:dyDescent="0.35">
      <c r="A440" t="s">
        <v>1041</v>
      </c>
      <c r="B440" t="s">
        <v>314</v>
      </c>
      <c r="C440" t="s">
        <v>315</v>
      </c>
      <c r="D440" t="s">
        <v>316</v>
      </c>
      <c r="E440">
        <v>5</v>
      </c>
      <c r="F440">
        <v>35</v>
      </c>
      <c r="G440" s="4" t="s">
        <v>23</v>
      </c>
    </row>
    <row r="441" spans="1:7" x14ac:dyDescent="0.35">
      <c r="A441" t="s">
        <v>1042</v>
      </c>
      <c r="B441" t="s">
        <v>314</v>
      </c>
      <c r="C441" t="s">
        <v>315</v>
      </c>
      <c r="D441" t="s">
        <v>316</v>
      </c>
      <c r="E441">
        <v>5</v>
      </c>
      <c r="F441">
        <v>36</v>
      </c>
      <c r="G441" s="4" t="s">
        <v>23</v>
      </c>
    </row>
    <row r="442" spans="1:7" x14ac:dyDescent="0.35">
      <c r="A442" t="s">
        <v>1043</v>
      </c>
      <c r="B442" t="s">
        <v>1027</v>
      </c>
      <c r="C442" t="str">
        <f>IF(PL損益計算書・収益計画!H38="","",TEXT((PL損益計算書・収益計画!H38),"#,##0"))</f>
        <v>10,000,000</v>
      </c>
      <c r="D442" t="s">
        <v>354</v>
      </c>
      <c r="E442">
        <v>5</v>
      </c>
      <c r="F442">
        <v>37</v>
      </c>
      <c r="G442" s="4" t="s">
        <v>23</v>
      </c>
    </row>
    <row r="443" spans="1:7" x14ac:dyDescent="0.35">
      <c r="A443" t="s">
        <v>1044</v>
      </c>
      <c r="B443" t="s">
        <v>1045</v>
      </c>
      <c r="C443" t="str">
        <f>IF(PL損益計算書・収益計画!H39="","",TEXT((PL損益計算書・収益計画!H39),"#,##0"))</f>
        <v>80,000,000</v>
      </c>
      <c r="D443" t="s">
        <v>354</v>
      </c>
      <c r="E443">
        <v>5</v>
      </c>
      <c r="F443">
        <v>38</v>
      </c>
      <c r="G443" s="4" t="s">
        <v>23</v>
      </c>
    </row>
    <row r="444" spans="1:7" x14ac:dyDescent="0.35">
      <c r="A444" t="s">
        <v>1046</v>
      </c>
      <c r="B444" t="s">
        <v>1047</v>
      </c>
      <c r="C444" t="str">
        <f>IF(PL損益計算書・収益計画!H40="","",TEXT((PL損益計算書・収益計画!H40),"#,##0"))</f>
        <v>5,000,000</v>
      </c>
      <c r="D444" t="s">
        <v>354</v>
      </c>
      <c r="E444">
        <v>5</v>
      </c>
      <c r="F444">
        <v>39</v>
      </c>
      <c r="G444" s="4" t="s">
        <v>23</v>
      </c>
    </row>
    <row r="445" spans="1:7" x14ac:dyDescent="0.35">
      <c r="A445" t="s">
        <v>1048</v>
      </c>
      <c r="B445" t="s">
        <v>1049</v>
      </c>
      <c r="C445" t="str">
        <f>IF(PL損益計算書・収益計画!H41="","",TEXT((PL損益計算書・収益計画!H41),"#,##0"))</f>
        <v>5,000,000</v>
      </c>
      <c r="D445" t="s">
        <v>354</v>
      </c>
      <c r="E445">
        <v>5</v>
      </c>
      <c r="F445">
        <v>40</v>
      </c>
      <c r="G445" s="4" t="s">
        <v>23</v>
      </c>
    </row>
    <row r="446" spans="1:7" x14ac:dyDescent="0.35">
      <c r="A446" t="s">
        <v>1050</v>
      </c>
      <c r="B446" t="s">
        <v>314</v>
      </c>
      <c r="C446" t="s">
        <v>315</v>
      </c>
      <c r="D446" t="s">
        <v>316</v>
      </c>
      <c r="E446">
        <v>5</v>
      </c>
      <c r="F446">
        <v>41</v>
      </c>
      <c r="G446" s="4" t="s">
        <v>23</v>
      </c>
    </row>
    <row r="447" spans="1:7" x14ac:dyDescent="0.35">
      <c r="A447" t="s">
        <v>1051</v>
      </c>
      <c r="B447" t="s">
        <v>1052</v>
      </c>
      <c r="C447" t="str">
        <f>IF(PL損益計算書・収益計画!H43="","",TEXT((PL損益計算書・収益計画!H43),"#,##0"))</f>
        <v>95,000,000</v>
      </c>
      <c r="D447" t="s">
        <v>354</v>
      </c>
      <c r="E447">
        <v>5</v>
      </c>
      <c r="F447">
        <v>42</v>
      </c>
      <c r="G447" s="4" t="s">
        <v>23</v>
      </c>
    </row>
    <row r="448" spans="1:7" x14ac:dyDescent="0.35">
      <c r="A448" t="s">
        <v>1053</v>
      </c>
      <c r="B448" t="s">
        <v>314</v>
      </c>
      <c r="C448" t="s">
        <v>315</v>
      </c>
      <c r="D448" t="s">
        <v>316</v>
      </c>
      <c r="E448">
        <v>5</v>
      </c>
      <c r="F448">
        <v>43</v>
      </c>
      <c r="G448" s="4" t="s">
        <v>23</v>
      </c>
    </row>
    <row r="449" spans="1:7" x14ac:dyDescent="0.35">
      <c r="A449" t="s">
        <v>1054</v>
      </c>
      <c r="B449" t="s">
        <v>314</v>
      </c>
      <c r="C449" t="s">
        <v>315</v>
      </c>
      <c r="D449" t="s">
        <v>316</v>
      </c>
      <c r="E449">
        <v>5</v>
      </c>
      <c r="F449">
        <v>44</v>
      </c>
      <c r="G449" s="4" t="s">
        <v>23</v>
      </c>
    </row>
    <row r="450" spans="1:7" x14ac:dyDescent="0.35">
      <c r="A450" t="s">
        <v>1055</v>
      </c>
      <c r="B450" t="s">
        <v>1056</v>
      </c>
      <c r="C450" t="str">
        <f>IF(PL損益計算書・収益計画!H46="","",TEXT((PL損益計算書・収益計画!H46),"0"))</f>
        <v>1</v>
      </c>
      <c r="D450" t="s">
        <v>354</v>
      </c>
      <c r="E450">
        <v>5</v>
      </c>
      <c r="F450">
        <v>45</v>
      </c>
      <c r="G450" s="4" t="s">
        <v>23</v>
      </c>
    </row>
    <row r="451" spans="1:7" x14ac:dyDescent="0.35">
      <c r="A451" t="s">
        <v>1057</v>
      </c>
      <c r="B451" t="s">
        <v>1058</v>
      </c>
      <c r="C451" t="str">
        <f>IF(PL損益計算書・収益計画!H47="","",TEXT((PL損益計算書・収益計画!H47),"#,##0"))</f>
        <v>10,000,000</v>
      </c>
      <c r="D451" t="s">
        <v>354</v>
      </c>
      <c r="E451">
        <v>5</v>
      </c>
      <c r="F451">
        <v>46</v>
      </c>
      <c r="G451" s="4" t="s">
        <v>23</v>
      </c>
    </row>
    <row r="452" spans="1:7" x14ac:dyDescent="0.35">
      <c r="A452" t="s">
        <v>1059</v>
      </c>
      <c r="B452" t="s">
        <v>1060</v>
      </c>
      <c r="C452" t="str">
        <f>IF(PL損益計算書・収益計画!H48="","",TEXT((PL損益計算書・収益計画!H48),"#,##0"))</f>
        <v>0</v>
      </c>
      <c r="D452" t="s">
        <v>354</v>
      </c>
      <c r="E452">
        <v>5</v>
      </c>
      <c r="F452">
        <v>47</v>
      </c>
      <c r="G452" s="4" t="s">
        <v>23</v>
      </c>
    </row>
    <row r="453" spans="1:7" x14ac:dyDescent="0.35">
      <c r="A453" t="s">
        <v>1061</v>
      </c>
      <c r="B453" t="s">
        <v>1062</v>
      </c>
      <c r="C453" t="str">
        <f>IF(PL損益計算書・収益計画!H49="","",TEXT((PL損益計算書・収益計画!H49),"0.00"))</f>
        <v>20.00</v>
      </c>
      <c r="D453" t="s">
        <v>354</v>
      </c>
      <c r="E453">
        <v>5</v>
      </c>
      <c r="F453">
        <v>48</v>
      </c>
      <c r="G453" s="4" t="s">
        <v>23</v>
      </c>
    </row>
    <row r="454" spans="1:7" x14ac:dyDescent="0.35">
      <c r="A454" t="s">
        <v>1063</v>
      </c>
      <c r="B454" t="s">
        <v>1064</v>
      </c>
      <c r="C454" t="str">
        <f>IF(PL損益計算書・収益計画!H50="","",TEXT((PL損益計算書・収益計画!H50),"0"))</f>
        <v>20</v>
      </c>
      <c r="D454" t="s">
        <v>354</v>
      </c>
      <c r="E454">
        <v>5</v>
      </c>
      <c r="F454">
        <v>49</v>
      </c>
      <c r="G454" s="4" t="s">
        <v>23</v>
      </c>
    </row>
    <row r="455" spans="1:7" x14ac:dyDescent="0.35">
      <c r="A455" t="s">
        <v>1065</v>
      </c>
      <c r="B455" t="s">
        <v>1066</v>
      </c>
      <c r="C455" t="str">
        <f>IF(PL損益計算書・収益計画!H51="","",TEXT((PL損益計算書・収益計画!H51),"#,##0"))</f>
        <v>70,000,000</v>
      </c>
      <c r="D455" t="s">
        <v>354</v>
      </c>
      <c r="E455">
        <v>5</v>
      </c>
      <c r="F455">
        <v>50</v>
      </c>
      <c r="G455" s="4" t="s">
        <v>23</v>
      </c>
    </row>
    <row r="456" spans="1:7" x14ac:dyDescent="0.35">
      <c r="A456" t="s">
        <v>1067</v>
      </c>
      <c r="B456" t="s">
        <v>314</v>
      </c>
      <c r="C456" t="s">
        <v>315</v>
      </c>
      <c r="D456" t="s">
        <v>316</v>
      </c>
      <c r="E456">
        <v>5</v>
      </c>
      <c r="F456">
        <v>51</v>
      </c>
      <c r="G456" s="4" t="s">
        <v>23</v>
      </c>
    </row>
    <row r="457" spans="1:7" x14ac:dyDescent="0.35">
      <c r="A457" t="s">
        <v>1068</v>
      </c>
      <c r="B457" t="s">
        <v>1069</v>
      </c>
      <c r="C457" t="str">
        <f>IF(PL損益計算書・収益計画!H53="","",TEXT((PL損益計算書・収益計画!H53),"#,##0"))</f>
        <v>3,500,000</v>
      </c>
      <c r="D457" t="s">
        <v>354</v>
      </c>
      <c r="E457">
        <v>5</v>
      </c>
      <c r="F457">
        <v>52</v>
      </c>
      <c r="G457" s="4" t="s">
        <v>23</v>
      </c>
    </row>
    <row r="458" spans="1:7" x14ac:dyDescent="0.35">
      <c r="A458" t="s">
        <v>1070</v>
      </c>
      <c r="B458" t="s">
        <v>314</v>
      </c>
      <c r="C458" t="s">
        <v>315</v>
      </c>
      <c r="D458" t="s">
        <v>316</v>
      </c>
      <c r="E458">
        <v>5</v>
      </c>
      <c r="F458">
        <v>53</v>
      </c>
      <c r="G458" s="4" t="s">
        <v>23</v>
      </c>
    </row>
    <row r="459" spans="1:7" x14ac:dyDescent="0.35">
      <c r="A459" t="s">
        <v>1071</v>
      </c>
      <c r="B459" t="s">
        <v>314</v>
      </c>
      <c r="C459" t="s">
        <v>315</v>
      </c>
      <c r="D459" t="s">
        <v>316</v>
      </c>
      <c r="E459">
        <v>5</v>
      </c>
      <c r="F459">
        <v>54</v>
      </c>
      <c r="G459" s="4" t="s">
        <v>23</v>
      </c>
    </row>
    <row r="460" spans="1:7" x14ac:dyDescent="0.35">
      <c r="A460" t="s">
        <v>1072</v>
      </c>
      <c r="B460" t="s">
        <v>1073</v>
      </c>
      <c r="C460" t="str">
        <f>IF(PL損益計算書・収益計画!H56="","",TEXT((PL損益計算書・収益計画!H56),"#,##0"))</f>
        <v>5,000,000</v>
      </c>
      <c r="D460" t="s">
        <v>354</v>
      </c>
      <c r="E460">
        <v>5</v>
      </c>
      <c r="F460">
        <v>55</v>
      </c>
      <c r="G460" s="4" t="s">
        <v>23</v>
      </c>
    </row>
    <row r="461" spans="1:7" x14ac:dyDescent="0.35">
      <c r="A461" t="s">
        <v>1074</v>
      </c>
      <c r="B461" t="s">
        <v>314</v>
      </c>
      <c r="C461" t="s">
        <v>315</v>
      </c>
      <c r="D461" t="s">
        <v>316</v>
      </c>
      <c r="E461">
        <v>5</v>
      </c>
      <c r="F461">
        <v>56</v>
      </c>
      <c r="G461" s="4" t="s">
        <v>23</v>
      </c>
    </row>
    <row r="462" spans="1:7" x14ac:dyDescent="0.35">
      <c r="A462" t="s">
        <v>1075</v>
      </c>
      <c r="B462" t="s">
        <v>314</v>
      </c>
      <c r="C462" t="s">
        <v>315</v>
      </c>
      <c r="D462" t="s">
        <v>316</v>
      </c>
      <c r="E462">
        <v>5</v>
      </c>
      <c r="F462">
        <v>57</v>
      </c>
      <c r="G462" s="4" t="s">
        <v>23</v>
      </c>
    </row>
    <row r="463" spans="1:7" x14ac:dyDescent="0.35">
      <c r="A463" t="s">
        <v>1076</v>
      </c>
      <c r="B463" t="s">
        <v>314</v>
      </c>
      <c r="C463" t="s">
        <v>315</v>
      </c>
      <c r="D463" t="s">
        <v>316</v>
      </c>
      <c r="E463">
        <v>5</v>
      </c>
      <c r="F463">
        <v>58</v>
      </c>
      <c r="G463" s="4" t="s">
        <v>23</v>
      </c>
    </row>
    <row r="464" spans="1:7" x14ac:dyDescent="0.35">
      <c r="A464" t="s">
        <v>1077</v>
      </c>
      <c r="B464" t="s">
        <v>314</v>
      </c>
      <c r="C464" t="s">
        <v>315</v>
      </c>
      <c r="D464" t="s">
        <v>316</v>
      </c>
      <c r="E464">
        <v>5</v>
      </c>
      <c r="F464">
        <v>59</v>
      </c>
      <c r="G464" s="4" t="s">
        <v>23</v>
      </c>
    </row>
    <row r="465" spans="1:7" x14ac:dyDescent="0.35">
      <c r="A465" t="s">
        <v>1078</v>
      </c>
      <c r="B465" t="s">
        <v>196</v>
      </c>
      <c r="C465" t="s">
        <v>315</v>
      </c>
      <c r="D465" t="s">
        <v>316</v>
      </c>
      <c r="E465">
        <v>6</v>
      </c>
      <c r="F465">
        <v>1</v>
      </c>
      <c r="G465" s="4" t="s">
        <v>23</v>
      </c>
    </row>
    <row r="466" spans="1:7" x14ac:dyDescent="0.35">
      <c r="A466" t="s">
        <v>1079</v>
      </c>
      <c r="B466" t="s">
        <v>196</v>
      </c>
      <c r="C466" t="str">
        <f>IF(PL損益計算書・収益計画!I3="","",TEXT(PL損益計算書・収益計画!I3,"yyyy年mm月"))</f>
        <v>2028年03月</v>
      </c>
      <c r="D466" t="s">
        <v>354</v>
      </c>
      <c r="E466">
        <v>6</v>
      </c>
      <c r="F466">
        <v>2</v>
      </c>
      <c r="G466" s="4" t="s">
        <v>23</v>
      </c>
    </row>
    <row r="467" spans="1:7" x14ac:dyDescent="0.35">
      <c r="A467" t="s">
        <v>1080</v>
      </c>
      <c r="B467" t="s">
        <v>314</v>
      </c>
      <c r="C467" t="s">
        <v>315</v>
      </c>
      <c r="D467" t="s">
        <v>316</v>
      </c>
      <c r="E467">
        <v>6</v>
      </c>
      <c r="F467">
        <v>3</v>
      </c>
      <c r="G467" s="4" t="s">
        <v>23</v>
      </c>
    </row>
    <row r="468" spans="1:7" x14ac:dyDescent="0.35">
      <c r="A468" t="s">
        <v>1081</v>
      </c>
      <c r="B468" t="s">
        <v>1082</v>
      </c>
      <c r="C468" t="str">
        <f>IF(PL損益計算書・収益計画!I5="","",TEXT((PL損益計算書・収益計画!I5),"#,##0"))</f>
        <v>400,000,000</v>
      </c>
      <c r="D468" t="s">
        <v>354</v>
      </c>
      <c r="E468">
        <v>6</v>
      </c>
      <c r="F468">
        <v>4</v>
      </c>
      <c r="G468" s="4" t="s">
        <v>23</v>
      </c>
    </row>
    <row r="469" spans="1:7" x14ac:dyDescent="0.35">
      <c r="A469" t="s">
        <v>1083</v>
      </c>
      <c r="B469" t="s">
        <v>1084</v>
      </c>
      <c r="C469" t="str">
        <f>IF(PL損益計算書・収益計画!I6="","",TEXT((PL損益計算書・収益計画!I6),"#,##0"))</f>
        <v>400,000,000</v>
      </c>
      <c r="D469" t="s">
        <v>354</v>
      </c>
      <c r="E469">
        <v>6</v>
      </c>
      <c r="F469">
        <v>5</v>
      </c>
      <c r="G469" s="4" t="s">
        <v>23</v>
      </c>
    </row>
    <row r="470" spans="1:7" x14ac:dyDescent="0.35">
      <c r="A470" t="s">
        <v>1085</v>
      </c>
      <c r="B470" t="s">
        <v>1086</v>
      </c>
      <c r="C470" t="str">
        <f>IF(PL損益計算書・収益計画!I7="","",TEXT((PL損益計算書・収益計画!I7),"#,##0"))</f>
        <v>0</v>
      </c>
      <c r="D470" t="s">
        <v>354</v>
      </c>
      <c r="E470">
        <v>6</v>
      </c>
      <c r="F470">
        <v>6</v>
      </c>
      <c r="G470" s="4" t="s">
        <v>23</v>
      </c>
    </row>
    <row r="471" spans="1:7" x14ac:dyDescent="0.35">
      <c r="A471" t="s">
        <v>1087</v>
      </c>
      <c r="B471" t="s">
        <v>1088</v>
      </c>
      <c r="C471" t="str">
        <f>IF(PL損益計算書・収益計画!I8="","",TEXT((PL損益計算書・収益計画!I8),"#,##0"))</f>
        <v>300,000,000</v>
      </c>
      <c r="D471" t="s">
        <v>354</v>
      </c>
      <c r="E471">
        <v>6</v>
      </c>
      <c r="F471">
        <v>7</v>
      </c>
      <c r="G471" s="4" t="s">
        <v>23</v>
      </c>
    </row>
    <row r="472" spans="1:7" x14ac:dyDescent="0.35">
      <c r="A472" t="s">
        <v>1089</v>
      </c>
      <c r="B472" t="s">
        <v>1090</v>
      </c>
      <c r="C472" t="str">
        <f>IF(PL損益計算書・収益計画!I9="","",TEXT((PL損益計算書・収益計画!I9),"#,##0"))</f>
        <v>0</v>
      </c>
      <c r="D472" t="s">
        <v>354</v>
      </c>
      <c r="E472">
        <v>6</v>
      </c>
      <c r="F472">
        <v>8</v>
      </c>
      <c r="G472" s="4" t="s">
        <v>23</v>
      </c>
    </row>
    <row r="473" spans="1:7" x14ac:dyDescent="0.35">
      <c r="A473" t="s">
        <v>1091</v>
      </c>
      <c r="B473" t="s">
        <v>1092</v>
      </c>
      <c r="C473" t="str">
        <f>IF(PL損益計算書・収益計画!I10="","",TEXT((PL損益計算書・収益計画!I10),"#,##0"))</f>
        <v>0</v>
      </c>
      <c r="D473" t="s">
        <v>354</v>
      </c>
      <c r="E473">
        <v>6</v>
      </c>
      <c r="F473">
        <v>9</v>
      </c>
      <c r="G473" s="4" t="s">
        <v>23</v>
      </c>
    </row>
    <row r="474" spans="1:7" x14ac:dyDescent="0.35">
      <c r="A474" t="s">
        <v>1093</v>
      </c>
      <c r="B474" t="s">
        <v>1094</v>
      </c>
      <c r="C474" t="str">
        <f>IF(PL損益計算書・収益計画!I11="","",TEXT((PL損益計算書・収益計画!I11),"#,##0"))</f>
        <v>300,000,000</v>
      </c>
      <c r="D474" t="s">
        <v>354</v>
      </c>
      <c r="E474">
        <v>6</v>
      </c>
      <c r="F474">
        <v>10</v>
      </c>
      <c r="G474" s="4" t="s">
        <v>23</v>
      </c>
    </row>
    <row r="475" spans="1:7" x14ac:dyDescent="0.35">
      <c r="A475" t="s">
        <v>1095</v>
      </c>
      <c r="B475" t="s">
        <v>1096</v>
      </c>
      <c r="C475" t="str">
        <f>IF(PL損益計算書・収益計画!I12="","",TEXT((PL損益計算書・収益計画!I12),"#,##0"))</f>
        <v>0</v>
      </c>
      <c r="D475" t="s">
        <v>354</v>
      </c>
      <c r="E475">
        <v>6</v>
      </c>
      <c r="F475">
        <v>11</v>
      </c>
      <c r="G475" s="4" t="s">
        <v>23</v>
      </c>
    </row>
    <row r="476" spans="1:7" x14ac:dyDescent="0.35">
      <c r="A476" t="s">
        <v>1097</v>
      </c>
      <c r="B476" t="s">
        <v>1098</v>
      </c>
      <c r="C476" t="str">
        <f>IF(PL損益計算書・収益計画!I13="","",TEXT((PL損益計算書・収益計画!I13),"#,##0"))</f>
        <v>0</v>
      </c>
      <c r="D476" t="s">
        <v>354</v>
      </c>
      <c r="E476">
        <v>6</v>
      </c>
      <c r="F476">
        <v>12</v>
      </c>
      <c r="G476" s="4" t="s">
        <v>23</v>
      </c>
    </row>
    <row r="477" spans="1:7" x14ac:dyDescent="0.35">
      <c r="A477" t="s">
        <v>1099</v>
      </c>
      <c r="B477" t="s">
        <v>1100</v>
      </c>
      <c r="C477" t="str">
        <f>IF(PL損益計算書・収益計画!I14="","",TEXT((PL損益計算書・収益計画!I14),"#,##0"))</f>
        <v>0</v>
      </c>
      <c r="D477" t="s">
        <v>354</v>
      </c>
      <c r="E477">
        <v>6</v>
      </c>
      <c r="F477">
        <v>13</v>
      </c>
      <c r="G477" s="4" t="s">
        <v>23</v>
      </c>
    </row>
    <row r="478" spans="1:7" x14ac:dyDescent="0.35">
      <c r="A478" t="s">
        <v>1101</v>
      </c>
      <c r="B478" t="s">
        <v>1102</v>
      </c>
      <c r="C478" t="str">
        <f>IF(PL損益計算書・収益計画!I15="","",TEXT((PL損益計算書・収益計画!I15),"#,##0"))</f>
        <v>100,000,000</v>
      </c>
      <c r="D478" t="s">
        <v>354</v>
      </c>
      <c r="E478">
        <v>6</v>
      </c>
      <c r="F478">
        <v>14</v>
      </c>
      <c r="G478" s="4" t="s">
        <v>23</v>
      </c>
    </row>
    <row r="479" spans="1:7" x14ac:dyDescent="0.35">
      <c r="A479" t="s">
        <v>1103</v>
      </c>
      <c r="B479" t="s">
        <v>1104</v>
      </c>
      <c r="C479" t="str">
        <f>IF(PL損益計算書・収益計画!I16="","",TEXT((PL損益計算書・収益計画!I16),"#,##0"))</f>
        <v>0</v>
      </c>
      <c r="D479" t="s">
        <v>354</v>
      </c>
      <c r="E479">
        <v>6</v>
      </c>
      <c r="F479">
        <v>15</v>
      </c>
      <c r="G479" s="4" t="s">
        <v>23</v>
      </c>
    </row>
    <row r="480" spans="1:7" x14ac:dyDescent="0.35">
      <c r="A480" t="s">
        <v>1105</v>
      </c>
      <c r="B480" t="s">
        <v>1106</v>
      </c>
      <c r="C480" t="str">
        <f>IF(PL損益計算書・収益計画!I17="","",TEXT((PL損益計算書・収益計画!I17),"#,##0"))</f>
        <v>90,000,000</v>
      </c>
      <c r="D480" t="s">
        <v>354</v>
      </c>
      <c r="E480">
        <v>6</v>
      </c>
      <c r="F480">
        <v>16</v>
      </c>
      <c r="G480" s="4" t="s">
        <v>23</v>
      </c>
    </row>
    <row r="481" spans="1:7" x14ac:dyDescent="0.35">
      <c r="A481" t="s">
        <v>1107</v>
      </c>
      <c r="B481" t="s">
        <v>1108</v>
      </c>
      <c r="C481" t="str">
        <f>IF(PL損益計算書・収益計画!I18="","",TEXT((PL損益計算書・収益計画!I18),"#,##0"))</f>
        <v>80,000,000</v>
      </c>
      <c r="D481" t="s">
        <v>354</v>
      </c>
      <c r="E481">
        <v>6</v>
      </c>
      <c r="F481">
        <v>17</v>
      </c>
      <c r="G481" s="4" t="s">
        <v>23</v>
      </c>
    </row>
    <row r="482" spans="1:7" x14ac:dyDescent="0.35">
      <c r="A482" t="s">
        <v>1109</v>
      </c>
      <c r="B482" t="s">
        <v>1092</v>
      </c>
      <c r="C482" t="str">
        <f>IF(PL損益計算書・収益計画!I19="","",TEXT((PL損益計算書・収益計画!I19),"#,##0"))</f>
        <v>5,000,000</v>
      </c>
      <c r="D482" t="s">
        <v>354</v>
      </c>
      <c r="E482">
        <v>6</v>
      </c>
      <c r="F482">
        <v>18</v>
      </c>
      <c r="G482" s="4" t="s">
        <v>23</v>
      </c>
    </row>
    <row r="483" spans="1:7" ht="16.5" customHeight="1" x14ac:dyDescent="0.35">
      <c r="A483" t="s">
        <v>1110</v>
      </c>
      <c r="B483" t="s">
        <v>1111</v>
      </c>
      <c r="C483" t="str">
        <f>IF(PL損益計算書・収益計画!I20="","",TEXT((PL損益計算書・収益計画!I20),"#,##0"))</f>
        <v>0</v>
      </c>
      <c r="D483" t="s">
        <v>354</v>
      </c>
      <c r="E483">
        <v>6</v>
      </c>
      <c r="F483">
        <v>19</v>
      </c>
      <c r="G483" s="4" t="s">
        <v>23</v>
      </c>
    </row>
    <row r="484" spans="1:7" x14ac:dyDescent="0.35">
      <c r="A484" t="s">
        <v>1112</v>
      </c>
      <c r="B484" t="s">
        <v>314</v>
      </c>
      <c r="D484" t="s">
        <v>316</v>
      </c>
      <c r="E484">
        <v>6</v>
      </c>
      <c r="F484">
        <v>20</v>
      </c>
      <c r="G484" s="4" t="s">
        <v>23</v>
      </c>
    </row>
    <row r="485" spans="1:7" x14ac:dyDescent="0.35">
      <c r="A485" t="s">
        <v>1113</v>
      </c>
      <c r="B485" t="s">
        <v>1114</v>
      </c>
      <c r="C485" t="str">
        <f>IF(PL損益計算書・収益計画!I22="","",TEXT((PL損益計算書・収益計画!I22),"#,##0"))</f>
        <v>90,000,000</v>
      </c>
      <c r="D485" t="s">
        <v>354</v>
      </c>
      <c r="E485">
        <v>6</v>
      </c>
      <c r="F485">
        <v>21</v>
      </c>
      <c r="G485" s="4" t="s">
        <v>23</v>
      </c>
    </row>
    <row r="486" spans="1:7" x14ac:dyDescent="0.35">
      <c r="A486" t="s">
        <v>1115</v>
      </c>
      <c r="B486" t="s">
        <v>1096</v>
      </c>
      <c r="C486" t="str">
        <f>IF(PL損益計算書・収益計画!I23="","",TEXT((PL損益計算書・収益計画!I23),"#,##0"))</f>
        <v>5,000,000</v>
      </c>
      <c r="D486" t="s">
        <v>354</v>
      </c>
      <c r="E486">
        <v>6</v>
      </c>
      <c r="F486">
        <v>22</v>
      </c>
      <c r="G486" s="4" t="s">
        <v>23</v>
      </c>
    </row>
    <row r="487" spans="1:7" x14ac:dyDescent="0.35">
      <c r="A487" t="s">
        <v>1116</v>
      </c>
      <c r="B487" t="s">
        <v>1117</v>
      </c>
      <c r="C487" t="str">
        <f>IF(PL損益計算書・収益計画!I24="","",TEXT((PL損益計算書・収益計画!I24),"#,##0"))</f>
        <v>0</v>
      </c>
      <c r="D487" t="s">
        <v>354</v>
      </c>
      <c r="E487">
        <v>6</v>
      </c>
      <c r="F487">
        <v>23</v>
      </c>
      <c r="G487" s="4" t="s">
        <v>23</v>
      </c>
    </row>
    <row r="488" spans="1:7" x14ac:dyDescent="0.35">
      <c r="A488" t="s">
        <v>1118</v>
      </c>
      <c r="B488" t="s">
        <v>1100</v>
      </c>
      <c r="C488" t="str">
        <f>IF(PL損益計算書・収益計画!I25="","",TEXT((PL損益計算書・収益計画!I25),"#,##0"))</f>
        <v>0</v>
      </c>
      <c r="D488" t="s">
        <v>354</v>
      </c>
      <c r="E488">
        <v>6</v>
      </c>
      <c r="F488">
        <v>24</v>
      </c>
      <c r="G488" s="4" t="s">
        <v>23</v>
      </c>
    </row>
    <row r="489" spans="1:7" x14ac:dyDescent="0.35">
      <c r="A489" t="s">
        <v>1119</v>
      </c>
      <c r="B489" t="s">
        <v>1120</v>
      </c>
      <c r="C489" t="str">
        <f>IF(PL損益計算書・収益計画!I26="","",TEXT((PL損益計算書・収益計画!I26),"#,##0"))</f>
        <v>10,000,000</v>
      </c>
      <c r="D489" t="s">
        <v>354</v>
      </c>
      <c r="E489">
        <v>6</v>
      </c>
      <c r="F489">
        <v>25</v>
      </c>
      <c r="G489" s="4" t="s">
        <v>23</v>
      </c>
    </row>
    <row r="490" spans="1:7" x14ac:dyDescent="0.35">
      <c r="A490" t="s">
        <v>1121</v>
      </c>
      <c r="B490" t="s">
        <v>1122</v>
      </c>
      <c r="C490" t="str">
        <f>IF(PL損益計算書・収益計画!I27="","",TEXT((PL損益計算書・収益計画!I27),"#,##0"))</f>
        <v>10,000,000</v>
      </c>
      <c r="D490" t="s">
        <v>354</v>
      </c>
      <c r="E490">
        <v>6</v>
      </c>
      <c r="F490">
        <v>26</v>
      </c>
      <c r="G490" s="4" t="s">
        <v>23</v>
      </c>
    </row>
    <row r="491" spans="1:7" x14ac:dyDescent="0.35">
      <c r="A491" t="s">
        <v>1123</v>
      </c>
      <c r="B491" t="s">
        <v>1124</v>
      </c>
      <c r="C491" t="str">
        <f>IF(PL損益計算書・収益計画!I28="","",TEXT((PL損益計算書・収益計画!I28),"#,##0"))</f>
        <v>0</v>
      </c>
      <c r="D491" t="s">
        <v>354</v>
      </c>
      <c r="E491">
        <v>6</v>
      </c>
      <c r="F491">
        <v>27</v>
      </c>
      <c r="G491" s="4" t="s">
        <v>23</v>
      </c>
    </row>
    <row r="492" spans="1:7" x14ac:dyDescent="0.35">
      <c r="A492" t="s">
        <v>1125</v>
      </c>
      <c r="B492" t="s">
        <v>1126</v>
      </c>
      <c r="C492" t="str">
        <f>IF(PL損益計算書・収益計画!I29="","",TEXT((PL損益計算書・収益計画!I29),"#,##0"))</f>
        <v>1,000,000</v>
      </c>
      <c r="D492" t="s">
        <v>354</v>
      </c>
      <c r="E492">
        <v>6</v>
      </c>
      <c r="F492">
        <v>28</v>
      </c>
      <c r="G492" s="4" t="s">
        <v>23</v>
      </c>
    </row>
    <row r="493" spans="1:7" x14ac:dyDescent="0.35">
      <c r="A493" t="s">
        <v>1127</v>
      </c>
      <c r="B493" t="s">
        <v>1128</v>
      </c>
      <c r="C493" t="str">
        <f>IF(PL損益計算書・収益計画!I30="","",TEXT((PL損益計算書・収益計画!I30),"#,##0"))</f>
        <v>2,000,000</v>
      </c>
      <c r="D493" t="s">
        <v>354</v>
      </c>
      <c r="E493">
        <v>6</v>
      </c>
      <c r="F493">
        <v>29</v>
      </c>
      <c r="G493" s="4" t="s">
        <v>23</v>
      </c>
    </row>
    <row r="494" spans="1:7" x14ac:dyDescent="0.35">
      <c r="A494" t="s">
        <v>1129</v>
      </c>
      <c r="B494" t="s">
        <v>1130</v>
      </c>
      <c r="C494" t="str">
        <f>IF(PL損益計算書・収益計画!I31="","",TEXT((PL損益計算書・収益計画!I31),"#,##0"))</f>
        <v>9,000,000</v>
      </c>
      <c r="D494" t="s">
        <v>354</v>
      </c>
      <c r="E494">
        <v>6</v>
      </c>
      <c r="F494">
        <v>30</v>
      </c>
      <c r="G494" s="4" t="s">
        <v>23</v>
      </c>
    </row>
    <row r="495" spans="1:7" x14ac:dyDescent="0.35">
      <c r="A495" t="s">
        <v>1131</v>
      </c>
      <c r="B495" t="s">
        <v>314</v>
      </c>
      <c r="C495" t="s">
        <v>315</v>
      </c>
      <c r="D495" t="s">
        <v>316</v>
      </c>
      <c r="E495">
        <v>6</v>
      </c>
      <c r="F495">
        <v>31</v>
      </c>
      <c r="G495" s="4" t="s">
        <v>23</v>
      </c>
    </row>
    <row r="496" spans="1:7" x14ac:dyDescent="0.35">
      <c r="A496" t="s">
        <v>1132</v>
      </c>
      <c r="B496" t="s">
        <v>314</v>
      </c>
      <c r="C496" t="s">
        <v>315</v>
      </c>
      <c r="D496" t="s">
        <v>316</v>
      </c>
      <c r="E496">
        <v>6</v>
      </c>
      <c r="F496">
        <v>32</v>
      </c>
      <c r="G496" s="4" t="s">
        <v>23</v>
      </c>
    </row>
    <row r="497" spans="1:7" x14ac:dyDescent="0.35">
      <c r="A497" t="s">
        <v>1133</v>
      </c>
      <c r="B497" t="s">
        <v>314</v>
      </c>
      <c r="C497" t="s">
        <v>315</v>
      </c>
      <c r="D497" t="s">
        <v>316</v>
      </c>
      <c r="E497">
        <v>6</v>
      </c>
      <c r="F497">
        <v>33</v>
      </c>
      <c r="G497" s="4" t="s">
        <v>23</v>
      </c>
    </row>
    <row r="498" spans="1:7" x14ac:dyDescent="0.35">
      <c r="A498" t="s">
        <v>1134</v>
      </c>
      <c r="B498" t="s">
        <v>314</v>
      </c>
      <c r="C498" t="s">
        <v>315</v>
      </c>
      <c r="D498" t="s">
        <v>316</v>
      </c>
      <c r="E498">
        <v>6</v>
      </c>
      <c r="F498">
        <v>34</v>
      </c>
      <c r="G498" s="4" t="s">
        <v>23</v>
      </c>
    </row>
    <row r="499" spans="1:7" x14ac:dyDescent="0.35">
      <c r="A499" t="s">
        <v>1135</v>
      </c>
      <c r="B499" t="s">
        <v>314</v>
      </c>
      <c r="C499" t="s">
        <v>315</v>
      </c>
      <c r="D499" t="s">
        <v>316</v>
      </c>
      <c r="E499">
        <v>6</v>
      </c>
      <c r="F499">
        <v>35</v>
      </c>
      <c r="G499" s="4" t="s">
        <v>23</v>
      </c>
    </row>
    <row r="500" spans="1:7" x14ac:dyDescent="0.35">
      <c r="A500" t="s">
        <v>1136</v>
      </c>
      <c r="B500" t="s">
        <v>314</v>
      </c>
      <c r="C500" t="s">
        <v>315</v>
      </c>
      <c r="D500" t="s">
        <v>316</v>
      </c>
      <c r="E500">
        <v>6</v>
      </c>
      <c r="F500">
        <v>36</v>
      </c>
      <c r="G500" s="4" t="s">
        <v>23</v>
      </c>
    </row>
    <row r="501" spans="1:7" x14ac:dyDescent="0.35">
      <c r="A501" t="s">
        <v>1137</v>
      </c>
      <c r="B501" t="s">
        <v>1120</v>
      </c>
      <c r="C501" t="str">
        <f>IF(PL損益計算書・収益計画!I38="","",TEXT((PL損益計算書・収益計画!I38),"#,##0"))</f>
        <v>10,000,000</v>
      </c>
      <c r="D501" t="s">
        <v>354</v>
      </c>
      <c r="E501">
        <v>6</v>
      </c>
      <c r="F501">
        <v>37</v>
      </c>
      <c r="G501" s="4" t="s">
        <v>23</v>
      </c>
    </row>
    <row r="502" spans="1:7" x14ac:dyDescent="0.35">
      <c r="A502" t="s">
        <v>1138</v>
      </c>
      <c r="B502" t="s">
        <v>1139</v>
      </c>
      <c r="C502" t="str">
        <f>IF(PL損益計算書・収益計画!I39="","",TEXT((PL損益計算書・収益計画!I39),"#,##0"))</f>
        <v>80,000,000</v>
      </c>
      <c r="D502" t="s">
        <v>354</v>
      </c>
      <c r="E502">
        <v>6</v>
      </c>
      <c r="F502">
        <v>38</v>
      </c>
      <c r="G502" s="4" t="s">
        <v>23</v>
      </c>
    </row>
    <row r="503" spans="1:7" x14ac:dyDescent="0.35">
      <c r="A503" t="s">
        <v>1140</v>
      </c>
      <c r="B503" t="s">
        <v>1141</v>
      </c>
      <c r="C503" t="str">
        <f>IF(PL損益計算書・収益計画!I40="","",TEXT((PL損益計算書・収益計画!I40),"#,##0"))</f>
        <v>5,000,000</v>
      </c>
      <c r="D503" t="s">
        <v>354</v>
      </c>
      <c r="E503">
        <v>6</v>
      </c>
      <c r="F503">
        <v>39</v>
      </c>
      <c r="G503" s="4" t="s">
        <v>23</v>
      </c>
    </row>
    <row r="504" spans="1:7" x14ac:dyDescent="0.35">
      <c r="A504" t="s">
        <v>1142</v>
      </c>
      <c r="B504" t="s">
        <v>1143</v>
      </c>
      <c r="C504" t="str">
        <f>IF(PL損益計算書・収益計画!I41="","",TEXT((PL損益計算書・収益計画!I41),"#,##0"))</f>
        <v>5,000,000</v>
      </c>
      <c r="D504" t="s">
        <v>354</v>
      </c>
      <c r="E504">
        <v>6</v>
      </c>
      <c r="F504">
        <v>40</v>
      </c>
      <c r="G504" s="4" t="s">
        <v>23</v>
      </c>
    </row>
    <row r="505" spans="1:7" x14ac:dyDescent="0.35">
      <c r="A505" t="s">
        <v>1144</v>
      </c>
      <c r="B505" t="s">
        <v>1145</v>
      </c>
      <c r="C505" t="str">
        <f>IF(PL損益計算書・収益計画!I42="","",TEXT((PL損益計算書・収益計画!I42),"#,##0"))</f>
        <v>0</v>
      </c>
      <c r="D505" t="s">
        <v>354</v>
      </c>
      <c r="E505">
        <v>6</v>
      </c>
      <c r="F505">
        <v>41</v>
      </c>
      <c r="G505" s="4" t="s">
        <v>23</v>
      </c>
    </row>
    <row r="506" spans="1:7" x14ac:dyDescent="0.35">
      <c r="A506" t="s">
        <v>1146</v>
      </c>
      <c r="B506" t="s">
        <v>1147</v>
      </c>
      <c r="C506" t="str">
        <f>IF(PL損益計算書・収益計画!I43="","",TEXT((PL損益計算書・収益計画!I43),"#,##0"))</f>
        <v>95,000,000</v>
      </c>
      <c r="D506" t="s">
        <v>354</v>
      </c>
      <c r="E506">
        <v>6</v>
      </c>
      <c r="F506">
        <v>42</v>
      </c>
      <c r="G506" s="4" t="s">
        <v>23</v>
      </c>
    </row>
    <row r="507" spans="1:7" x14ac:dyDescent="0.35">
      <c r="A507" t="s">
        <v>1148</v>
      </c>
      <c r="B507" t="s">
        <v>314</v>
      </c>
      <c r="C507" t="s">
        <v>315</v>
      </c>
      <c r="D507" t="s">
        <v>316</v>
      </c>
      <c r="E507">
        <v>6</v>
      </c>
      <c r="F507">
        <v>43</v>
      </c>
      <c r="G507" s="4" t="s">
        <v>23</v>
      </c>
    </row>
    <row r="508" spans="1:7" x14ac:dyDescent="0.35">
      <c r="A508" t="s">
        <v>1149</v>
      </c>
      <c r="B508" t="s">
        <v>314</v>
      </c>
      <c r="C508" t="s">
        <v>315</v>
      </c>
      <c r="D508" t="s">
        <v>316</v>
      </c>
      <c r="E508">
        <v>6</v>
      </c>
      <c r="F508">
        <v>44</v>
      </c>
      <c r="G508" s="4" t="s">
        <v>23</v>
      </c>
    </row>
    <row r="509" spans="1:7" x14ac:dyDescent="0.35">
      <c r="A509" t="s">
        <v>1150</v>
      </c>
      <c r="B509" t="s">
        <v>1151</v>
      </c>
      <c r="C509" t="str">
        <f>IF(PL損益計算書・収益計画!I46="","",TEXT((PL損益計算書・収益計画!I46),"0"))</f>
        <v>1</v>
      </c>
      <c r="D509" t="s">
        <v>354</v>
      </c>
      <c r="E509">
        <v>6</v>
      </c>
      <c r="F509">
        <v>45</v>
      </c>
      <c r="G509" s="4" t="s">
        <v>23</v>
      </c>
    </row>
    <row r="510" spans="1:7" x14ac:dyDescent="0.35">
      <c r="A510" t="s">
        <v>1152</v>
      </c>
      <c r="B510" t="s">
        <v>1153</v>
      </c>
      <c r="C510" t="str">
        <f>IF(PL損益計算書・収益計画!I47="","",TEXT((PL損益計算書・収益計画!I47),"#,##0"))</f>
        <v>10,000,000</v>
      </c>
      <c r="D510" t="s">
        <v>354</v>
      </c>
      <c r="E510">
        <v>6</v>
      </c>
      <c r="F510">
        <v>46</v>
      </c>
      <c r="G510" s="4" t="s">
        <v>23</v>
      </c>
    </row>
    <row r="511" spans="1:7" x14ac:dyDescent="0.35">
      <c r="A511" t="s">
        <v>1154</v>
      </c>
      <c r="B511" t="s">
        <v>1155</v>
      </c>
      <c r="C511" t="str">
        <f>IF(PL損益計算書・収益計画!I48="","",TEXT((PL損益計算書・収益計画!I48),"#,##0"))</f>
        <v>0</v>
      </c>
      <c r="D511" t="s">
        <v>354</v>
      </c>
      <c r="E511">
        <v>6</v>
      </c>
      <c r="F511">
        <v>47</v>
      </c>
      <c r="G511" s="4" t="s">
        <v>23</v>
      </c>
    </row>
    <row r="512" spans="1:7" x14ac:dyDescent="0.35">
      <c r="A512" t="s">
        <v>1156</v>
      </c>
      <c r="B512" t="s">
        <v>1157</v>
      </c>
      <c r="C512" t="str">
        <f>IF(PL損益計算書・収益計画!I49="","",TEXT((PL損益計算書・収益計画!I49),"0.00"))</f>
        <v>20.00</v>
      </c>
      <c r="D512" t="s">
        <v>354</v>
      </c>
      <c r="E512">
        <v>6</v>
      </c>
      <c r="F512">
        <v>48</v>
      </c>
      <c r="G512" s="4" t="s">
        <v>23</v>
      </c>
    </row>
    <row r="513" spans="1:7" x14ac:dyDescent="0.35">
      <c r="A513" t="s">
        <v>1158</v>
      </c>
      <c r="B513" t="s">
        <v>314</v>
      </c>
      <c r="C513" t="s">
        <v>315</v>
      </c>
      <c r="D513" t="s">
        <v>316</v>
      </c>
      <c r="E513">
        <v>6</v>
      </c>
      <c r="F513">
        <v>49</v>
      </c>
      <c r="G513" s="4" t="s">
        <v>23</v>
      </c>
    </row>
    <row r="514" spans="1:7" x14ac:dyDescent="0.35">
      <c r="A514" t="s">
        <v>1159</v>
      </c>
      <c r="B514" t="s">
        <v>1160</v>
      </c>
      <c r="C514" t="str">
        <f>IF(PL損益計算書・収益計画!I51="","",TEXT((PL損益計算書・収益計画!I51),"#,##0"))</f>
        <v>70,000,000</v>
      </c>
      <c r="D514" t="s">
        <v>354</v>
      </c>
      <c r="E514">
        <v>6</v>
      </c>
      <c r="F514">
        <v>50</v>
      </c>
      <c r="G514" s="4" t="s">
        <v>23</v>
      </c>
    </row>
    <row r="515" spans="1:7" x14ac:dyDescent="0.35">
      <c r="A515" t="s">
        <v>1161</v>
      </c>
      <c r="B515" t="s">
        <v>1162</v>
      </c>
      <c r="C515" t="str">
        <f>IF(PL損益計算書・収益計画!I52="","",TEXT((PL損益計算書・収益計画!I52),"#,##0"))</f>
        <v/>
      </c>
      <c r="D515" t="s">
        <v>354</v>
      </c>
      <c r="E515">
        <v>6</v>
      </c>
      <c r="F515">
        <v>51</v>
      </c>
      <c r="G515" s="4" t="s">
        <v>23</v>
      </c>
    </row>
    <row r="516" spans="1:7" x14ac:dyDescent="0.35">
      <c r="A516" t="s">
        <v>1163</v>
      </c>
      <c r="B516" t="s">
        <v>1164</v>
      </c>
      <c r="C516" t="str">
        <f>IF(PL損益計算書・収益計画!I53="","",TEXT((PL損益計算書・収益計画!I53),"#,##0"))</f>
        <v>3,500,000</v>
      </c>
      <c r="D516" t="s">
        <v>354</v>
      </c>
      <c r="E516">
        <v>6</v>
      </c>
      <c r="F516">
        <v>52</v>
      </c>
      <c r="G516" s="4" t="s">
        <v>23</v>
      </c>
    </row>
    <row r="517" spans="1:7" x14ac:dyDescent="0.35">
      <c r="A517" t="s">
        <v>1165</v>
      </c>
      <c r="B517" t="s">
        <v>314</v>
      </c>
      <c r="C517" t="s">
        <v>315</v>
      </c>
      <c r="D517" t="s">
        <v>316</v>
      </c>
      <c r="E517">
        <v>6</v>
      </c>
      <c r="F517">
        <v>53</v>
      </c>
      <c r="G517" s="4" t="s">
        <v>23</v>
      </c>
    </row>
    <row r="518" spans="1:7" x14ac:dyDescent="0.35">
      <c r="A518" t="s">
        <v>1166</v>
      </c>
      <c r="B518" t="s">
        <v>314</v>
      </c>
      <c r="C518" t="s">
        <v>315</v>
      </c>
      <c r="D518" t="s">
        <v>316</v>
      </c>
      <c r="E518">
        <v>6</v>
      </c>
      <c r="F518">
        <v>54</v>
      </c>
      <c r="G518" s="4" t="s">
        <v>23</v>
      </c>
    </row>
    <row r="519" spans="1:7" x14ac:dyDescent="0.35">
      <c r="A519" t="s">
        <v>1167</v>
      </c>
      <c r="B519" t="s">
        <v>1168</v>
      </c>
      <c r="C519" t="str">
        <f>IF(PL損益計算書・収益計画!I56="","",TEXT((PL損益計算書・収益計画!I56),"#,##0"))</f>
        <v>14,500,000</v>
      </c>
      <c r="D519" t="s">
        <v>354</v>
      </c>
      <c r="E519">
        <v>6</v>
      </c>
      <c r="F519">
        <v>55</v>
      </c>
      <c r="G519" s="4" t="s">
        <v>23</v>
      </c>
    </row>
    <row r="520" spans="1:7" x14ac:dyDescent="0.35">
      <c r="A520" t="s">
        <v>1169</v>
      </c>
      <c r="B520" t="s">
        <v>314</v>
      </c>
      <c r="C520" t="s">
        <v>315</v>
      </c>
      <c r="D520" t="s">
        <v>316</v>
      </c>
      <c r="E520">
        <v>6</v>
      </c>
      <c r="F520">
        <v>56</v>
      </c>
      <c r="G520" s="4" t="s">
        <v>23</v>
      </c>
    </row>
    <row r="521" spans="1:7" x14ac:dyDescent="0.35">
      <c r="A521" t="s">
        <v>1170</v>
      </c>
      <c r="B521" t="s">
        <v>314</v>
      </c>
      <c r="C521" t="s">
        <v>315</v>
      </c>
      <c r="D521" t="s">
        <v>316</v>
      </c>
      <c r="E521">
        <v>6</v>
      </c>
      <c r="F521">
        <v>57</v>
      </c>
      <c r="G521" s="4" t="s">
        <v>23</v>
      </c>
    </row>
    <row r="522" spans="1:7" x14ac:dyDescent="0.35">
      <c r="A522" t="s">
        <v>1171</v>
      </c>
      <c r="B522" t="s">
        <v>314</v>
      </c>
      <c r="C522" t="s">
        <v>315</v>
      </c>
      <c r="D522" t="s">
        <v>316</v>
      </c>
      <c r="E522">
        <v>6</v>
      </c>
      <c r="F522">
        <v>58</v>
      </c>
      <c r="G522" s="4" t="s">
        <v>23</v>
      </c>
    </row>
    <row r="523" spans="1:7" x14ac:dyDescent="0.35">
      <c r="A523" t="s">
        <v>1172</v>
      </c>
      <c r="B523" t="s">
        <v>314</v>
      </c>
      <c r="C523" t="s">
        <v>315</v>
      </c>
      <c r="D523" t="s">
        <v>316</v>
      </c>
      <c r="E523">
        <v>6</v>
      </c>
      <c r="F523">
        <v>59</v>
      </c>
      <c r="G523" s="4" t="s">
        <v>23</v>
      </c>
    </row>
    <row r="524" spans="1:7" x14ac:dyDescent="0.35">
      <c r="A524" t="s">
        <v>1173</v>
      </c>
      <c r="B524" t="s">
        <v>197</v>
      </c>
      <c r="C524" t="s">
        <v>315</v>
      </c>
      <c r="D524" t="s">
        <v>316</v>
      </c>
      <c r="E524">
        <v>7</v>
      </c>
      <c r="F524">
        <v>1</v>
      </c>
      <c r="G524" s="4" t="s">
        <v>23</v>
      </c>
    </row>
    <row r="525" spans="1:7" x14ac:dyDescent="0.35">
      <c r="A525" t="s">
        <v>1174</v>
      </c>
      <c r="B525" t="s">
        <v>197</v>
      </c>
      <c r="C525" t="str">
        <f>IF(PL損益計算書・収益計画!J3="","",TEXT(PL損益計算書・収益計画!J3,"yyyy年mm月"))</f>
        <v>2029年03月</v>
      </c>
      <c r="D525" t="s">
        <v>354</v>
      </c>
      <c r="E525">
        <v>7</v>
      </c>
      <c r="F525">
        <v>2</v>
      </c>
      <c r="G525" s="4" t="s">
        <v>23</v>
      </c>
    </row>
    <row r="526" spans="1:7" x14ac:dyDescent="0.35">
      <c r="A526" t="s">
        <v>1175</v>
      </c>
      <c r="B526" t="s">
        <v>314</v>
      </c>
      <c r="C526" t="s">
        <v>315</v>
      </c>
      <c r="D526" t="s">
        <v>316</v>
      </c>
      <c r="E526">
        <v>7</v>
      </c>
      <c r="F526">
        <v>3</v>
      </c>
      <c r="G526" s="4" t="s">
        <v>23</v>
      </c>
    </row>
    <row r="527" spans="1:7" x14ac:dyDescent="0.35">
      <c r="A527" t="s">
        <v>1176</v>
      </c>
      <c r="B527" t="s">
        <v>1177</v>
      </c>
      <c r="C527" t="str">
        <f>IF(PL損益計算書・収益計画!J5="","",TEXT((PL損益計算書・収益計画!J5),"#,##0"))</f>
        <v>414,400,000</v>
      </c>
      <c r="D527" t="s">
        <v>354</v>
      </c>
      <c r="E527">
        <v>7</v>
      </c>
      <c r="F527">
        <v>4</v>
      </c>
      <c r="G527" s="4" t="s">
        <v>23</v>
      </c>
    </row>
    <row r="528" spans="1:7" x14ac:dyDescent="0.35">
      <c r="A528" t="s">
        <v>1178</v>
      </c>
      <c r="B528" t="s">
        <v>1179</v>
      </c>
      <c r="C528" t="str">
        <f>IF(PL損益計算書・収益計画!J6="","",TEXT((PL損益計算書・収益計画!J6),"#,##0"))</f>
        <v>400,000,000</v>
      </c>
      <c r="D528" t="s">
        <v>354</v>
      </c>
      <c r="E528">
        <v>7</v>
      </c>
      <c r="F528">
        <v>5</v>
      </c>
      <c r="G528" s="4" t="s">
        <v>23</v>
      </c>
    </row>
    <row r="529" spans="1:7" x14ac:dyDescent="0.35">
      <c r="A529" t="s">
        <v>1180</v>
      </c>
      <c r="B529" t="s">
        <v>1181</v>
      </c>
      <c r="C529" t="str">
        <f>IF(PL損益計算書・収益計画!J7="","",TEXT((PL損益計算書・収益計画!J7),"#,##0"))</f>
        <v>14,400,000</v>
      </c>
      <c r="D529" t="s">
        <v>354</v>
      </c>
      <c r="E529">
        <v>7</v>
      </c>
      <c r="F529">
        <v>6</v>
      </c>
      <c r="G529" s="4" t="s">
        <v>23</v>
      </c>
    </row>
    <row r="530" spans="1:7" x14ac:dyDescent="0.35">
      <c r="A530" t="s">
        <v>1182</v>
      </c>
      <c r="B530" t="s">
        <v>1183</v>
      </c>
      <c r="C530" t="str">
        <f>IF(PL損益計算書・収益計画!J8="","",TEXT((PL損益計算書・収益計画!J8),"#,##0"))</f>
        <v>304,320,000</v>
      </c>
      <c r="D530" t="s">
        <v>354</v>
      </c>
      <c r="E530">
        <v>7</v>
      </c>
      <c r="F530">
        <v>7</v>
      </c>
      <c r="G530" s="4" t="s">
        <v>23</v>
      </c>
    </row>
    <row r="531" spans="1:7" x14ac:dyDescent="0.35">
      <c r="A531" t="s">
        <v>1184</v>
      </c>
      <c r="B531" t="s">
        <v>1185</v>
      </c>
      <c r="C531" t="str">
        <f>IF(PL損益計算書・収益計画!J9="","",TEXT((PL損益計算書・収益計画!J9),"#,##0"))</f>
        <v>0</v>
      </c>
      <c r="D531" t="s">
        <v>354</v>
      </c>
      <c r="E531">
        <v>7</v>
      </c>
      <c r="F531">
        <v>8</v>
      </c>
      <c r="G531" s="4" t="s">
        <v>23</v>
      </c>
    </row>
    <row r="532" spans="1:7" x14ac:dyDescent="0.35">
      <c r="A532" t="s">
        <v>1186</v>
      </c>
      <c r="B532" t="s">
        <v>1187</v>
      </c>
      <c r="C532" t="str">
        <f>IF(PL損益計算書・収益計画!J10="","",TEXT((PL損益計算書・収益計画!J10),"#,##0"))</f>
        <v>0</v>
      </c>
      <c r="D532" t="s">
        <v>354</v>
      </c>
      <c r="E532">
        <v>7</v>
      </c>
      <c r="F532">
        <v>9</v>
      </c>
      <c r="G532" s="4" t="s">
        <v>23</v>
      </c>
    </row>
    <row r="533" spans="1:7" x14ac:dyDescent="0.35">
      <c r="A533" t="s">
        <v>1188</v>
      </c>
      <c r="B533" t="s">
        <v>1189</v>
      </c>
      <c r="C533" t="str">
        <f>IF(PL損益計算書・収益計画!J11="","",TEXT((PL損益計算書・収益計画!J11),"#,##0"))</f>
        <v>300,000,000</v>
      </c>
      <c r="D533" t="s">
        <v>354</v>
      </c>
      <c r="E533">
        <v>7</v>
      </c>
      <c r="F533">
        <v>10</v>
      </c>
      <c r="G533" s="4" t="s">
        <v>23</v>
      </c>
    </row>
    <row r="534" spans="1:7" x14ac:dyDescent="0.35">
      <c r="A534" t="s">
        <v>1190</v>
      </c>
      <c r="B534" t="s">
        <v>1191</v>
      </c>
      <c r="C534" t="str">
        <f>IF(PL損益計算書・収益計画!J12="","",TEXT((PL損益計算書・収益計画!J12),"#,##0"))</f>
        <v>0</v>
      </c>
      <c r="D534" t="s">
        <v>354</v>
      </c>
      <c r="E534">
        <v>7</v>
      </c>
      <c r="F534">
        <v>11</v>
      </c>
      <c r="G534" s="4" t="s">
        <v>23</v>
      </c>
    </row>
    <row r="535" spans="1:7" x14ac:dyDescent="0.35">
      <c r="A535" t="s">
        <v>1192</v>
      </c>
      <c r="B535" t="s">
        <v>1193</v>
      </c>
      <c r="C535" t="str">
        <f>IF(PL損益計算書・収益計画!J13="","",TEXT((PL損益計算書・収益計画!J13),"#,##0"))</f>
        <v>4,320,000</v>
      </c>
      <c r="D535" t="s">
        <v>354</v>
      </c>
      <c r="E535">
        <v>7</v>
      </c>
      <c r="F535">
        <v>12</v>
      </c>
      <c r="G535" s="4" t="s">
        <v>23</v>
      </c>
    </row>
    <row r="536" spans="1:7" x14ac:dyDescent="0.35">
      <c r="A536" t="s">
        <v>1194</v>
      </c>
      <c r="B536" t="s">
        <v>1195</v>
      </c>
      <c r="C536" t="str">
        <f>IF(PL損益計算書・収益計画!J14="","",TEXT((PL損益計算書・収益計画!J14),"#,##0"))</f>
        <v>0</v>
      </c>
      <c r="D536" t="s">
        <v>354</v>
      </c>
      <c r="E536">
        <v>7</v>
      </c>
      <c r="F536">
        <v>13</v>
      </c>
      <c r="G536" s="4" t="s">
        <v>23</v>
      </c>
    </row>
    <row r="537" spans="1:7" x14ac:dyDescent="0.35">
      <c r="A537" t="s">
        <v>1196</v>
      </c>
      <c r="B537" t="s">
        <v>1197</v>
      </c>
      <c r="C537" t="str">
        <f>IF(PL損益計算書・収益計画!J15="","",TEXT((PL損益計算書・収益計画!J15),"#,##0"))</f>
        <v>110,080,000</v>
      </c>
      <c r="D537" t="s">
        <v>354</v>
      </c>
      <c r="E537">
        <v>7</v>
      </c>
      <c r="F537">
        <v>14</v>
      </c>
      <c r="G537" s="4" t="s">
        <v>23</v>
      </c>
    </row>
    <row r="538" spans="1:7" x14ac:dyDescent="0.35">
      <c r="A538" t="s">
        <v>1198</v>
      </c>
      <c r="B538" t="s">
        <v>1199</v>
      </c>
      <c r="C538" t="str">
        <f>IF(PL損益計算書・収益計画!J16="","",TEXT((PL損益計算書・収益計画!J16),"#,##0"))</f>
        <v>10,080,000</v>
      </c>
      <c r="D538" t="s">
        <v>354</v>
      </c>
      <c r="E538">
        <v>7</v>
      </c>
      <c r="F538">
        <v>15</v>
      </c>
      <c r="G538" s="4" t="s">
        <v>23</v>
      </c>
    </row>
    <row r="539" spans="1:7" x14ac:dyDescent="0.35">
      <c r="A539" t="s">
        <v>1200</v>
      </c>
      <c r="B539" t="s">
        <v>1201</v>
      </c>
      <c r="C539" t="str">
        <f>IF(PL損益計算書・収益計画!J17="","",TEXT((PL損益計算書・収益計画!J17),"#,##0"))</f>
        <v>95,200,000</v>
      </c>
      <c r="D539" t="s">
        <v>354</v>
      </c>
      <c r="E539">
        <v>7</v>
      </c>
      <c r="F539">
        <v>16</v>
      </c>
      <c r="G539" s="4" t="s">
        <v>23</v>
      </c>
    </row>
    <row r="540" spans="1:7" x14ac:dyDescent="0.35">
      <c r="A540" t="s">
        <v>1202</v>
      </c>
      <c r="B540" t="s">
        <v>1203</v>
      </c>
      <c r="C540" t="str">
        <f>IF(PL損益計算書・収益計画!J18="","",TEXT((PL損益計算書・収益計画!J18),"#,##0"))</f>
        <v>83,200,000</v>
      </c>
      <c r="D540" t="s">
        <v>354</v>
      </c>
      <c r="E540">
        <v>7</v>
      </c>
      <c r="F540">
        <v>17</v>
      </c>
      <c r="G540" s="4" t="s">
        <v>23</v>
      </c>
    </row>
    <row r="541" spans="1:7" x14ac:dyDescent="0.35">
      <c r="A541" t="s">
        <v>1204</v>
      </c>
      <c r="B541" t="s">
        <v>1187</v>
      </c>
      <c r="C541" t="str">
        <f>IF(PL損益計算書・収益計画!J19="","",TEXT((PL損益計算書・収益計画!J19),"#,##0"))</f>
        <v>7,000,000</v>
      </c>
      <c r="D541" t="s">
        <v>354</v>
      </c>
      <c r="E541">
        <v>7</v>
      </c>
      <c r="F541">
        <v>18</v>
      </c>
      <c r="G541" s="4" t="s">
        <v>23</v>
      </c>
    </row>
    <row r="542" spans="1:7" x14ac:dyDescent="0.35">
      <c r="A542" t="s">
        <v>1205</v>
      </c>
      <c r="B542" t="s">
        <v>1206</v>
      </c>
      <c r="C542" t="str">
        <f>IF(PL損益計算書・収益計画!J20="","",TEXT((PL損益計算書・収益計画!J20),"#,##0"))</f>
        <v>0</v>
      </c>
      <c r="D542" t="s">
        <v>354</v>
      </c>
      <c r="E542">
        <v>7</v>
      </c>
      <c r="F542">
        <v>19</v>
      </c>
      <c r="G542" s="4" t="s">
        <v>23</v>
      </c>
    </row>
    <row r="543" spans="1:7" x14ac:dyDescent="0.35">
      <c r="A543" t="s">
        <v>1207</v>
      </c>
      <c r="B543" t="s">
        <v>314</v>
      </c>
      <c r="C543" t="s">
        <v>315</v>
      </c>
      <c r="D543" t="s">
        <v>316</v>
      </c>
      <c r="E543">
        <v>7</v>
      </c>
      <c r="F543">
        <v>20</v>
      </c>
      <c r="G543" s="4" t="s">
        <v>23</v>
      </c>
    </row>
    <row r="544" spans="1:7" x14ac:dyDescent="0.35">
      <c r="A544" t="s">
        <v>1208</v>
      </c>
      <c r="B544" t="s">
        <v>1209</v>
      </c>
      <c r="C544" t="str">
        <f>IF(PL損益計算書・収益計画!J22="","",TEXT((PL損益計算書・収益計画!J22),"#,##0"))</f>
        <v>91,200,000</v>
      </c>
      <c r="D544" t="s">
        <v>354</v>
      </c>
      <c r="E544">
        <v>7</v>
      </c>
      <c r="F544">
        <v>21</v>
      </c>
      <c r="G544" s="4" t="s">
        <v>23</v>
      </c>
    </row>
    <row r="545" spans="1:7" x14ac:dyDescent="0.35">
      <c r="A545" t="s">
        <v>1210</v>
      </c>
      <c r="B545" t="s">
        <v>1191</v>
      </c>
      <c r="C545" t="str">
        <f>IF(PL損益計算書・収益計画!J23="","",TEXT((PL損益計算書・収益計画!J23),"#,##0"))</f>
        <v>5,000,000</v>
      </c>
      <c r="D545" t="s">
        <v>354</v>
      </c>
      <c r="E545">
        <v>7</v>
      </c>
      <c r="F545">
        <v>22</v>
      </c>
      <c r="G545" s="4" t="s">
        <v>23</v>
      </c>
    </row>
    <row r="546" spans="1:7" x14ac:dyDescent="0.35">
      <c r="A546" t="s">
        <v>1211</v>
      </c>
      <c r="B546" t="s">
        <v>1212</v>
      </c>
      <c r="C546" t="str">
        <f>IF(PL損益計算書・収益計画!J24="","",TEXT((PL損益計算書・収益計画!J24),"#,##0"))</f>
        <v>4,000,000</v>
      </c>
      <c r="D546" t="s">
        <v>354</v>
      </c>
      <c r="E546">
        <v>7</v>
      </c>
      <c r="F546">
        <v>23</v>
      </c>
      <c r="G546" s="4" t="s">
        <v>23</v>
      </c>
    </row>
    <row r="547" spans="1:7" x14ac:dyDescent="0.35">
      <c r="A547" t="s">
        <v>1213</v>
      </c>
      <c r="B547" t="s">
        <v>1195</v>
      </c>
      <c r="C547" t="str">
        <f>IF(PL損益計算書・収益計画!J25="","",TEXT((PL損益計算書・収益計画!J25),"#,##0"))</f>
        <v>2,000,000</v>
      </c>
      <c r="D547" t="s">
        <v>354</v>
      </c>
      <c r="E547">
        <v>7</v>
      </c>
      <c r="F547">
        <v>24</v>
      </c>
      <c r="G547" s="4" t="s">
        <v>23</v>
      </c>
    </row>
    <row r="548" spans="1:7" x14ac:dyDescent="0.35">
      <c r="A548" t="s">
        <v>1214</v>
      </c>
      <c r="B548" t="s">
        <v>1215</v>
      </c>
      <c r="C548" t="str">
        <f>IF(PL損益計算書・収益計画!J26="","",TEXT((PL損益計算書・収益計画!J26),"#,##0"))</f>
        <v>14,880,000</v>
      </c>
      <c r="D548" t="s">
        <v>354</v>
      </c>
      <c r="E548">
        <v>7</v>
      </c>
      <c r="F548">
        <v>25</v>
      </c>
      <c r="G548" s="4" t="s">
        <v>23</v>
      </c>
    </row>
    <row r="549" spans="1:7" x14ac:dyDescent="0.35">
      <c r="A549" t="s">
        <v>1216</v>
      </c>
      <c r="B549" t="s">
        <v>1217</v>
      </c>
      <c r="C549" t="str">
        <f>IF(PL損益計算書・収益計画!J27="","",TEXT((PL損益計算書・収益計画!J27),"#,##0"))</f>
        <v>8,800,000</v>
      </c>
      <c r="D549" t="s">
        <v>354</v>
      </c>
      <c r="E549">
        <v>7</v>
      </c>
      <c r="F549">
        <v>26</v>
      </c>
      <c r="G549" s="4" t="s">
        <v>23</v>
      </c>
    </row>
    <row r="550" spans="1:7" x14ac:dyDescent="0.35">
      <c r="A550" t="s">
        <v>1218</v>
      </c>
      <c r="B550" t="s">
        <v>1219</v>
      </c>
      <c r="C550" t="str">
        <f>IF(PL損益計算書・収益計画!J28="","",TEXT((PL損益計算書・収益計画!J28),"#,##0"))</f>
        <v>6,080,000</v>
      </c>
      <c r="D550" t="s">
        <v>354</v>
      </c>
      <c r="E550">
        <v>7</v>
      </c>
      <c r="F550">
        <v>27</v>
      </c>
      <c r="G550" s="4" t="s">
        <v>23</v>
      </c>
    </row>
    <row r="551" spans="1:7" x14ac:dyDescent="0.35">
      <c r="A551" t="s">
        <v>1220</v>
      </c>
      <c r="B551" t="s">
        <v>1221</v>
      </c>
      <c r="C551" t="str">
        <f>IF(PL損益計算書・収益計画!J29="","",TEXT((PL損益計算書・収益計画!J29),"#,##0"))</f>
        <v>1,000,000</v>
      </c>
      <c r="D551" t="s">
        <v>354</v>
      </c>
      <c r="E551">
        <v>7</v>
      </c>
      <c r="F551">
        <v>28</v>
      </c>
      <c r="G551" s="4" t="s">
        <v>23</v>
      </c>
    </row>
    <row r="552" spans="1:7" x14ac:dyDescent="0.35">
      <c r="A552" t="s">
        <v>1222</v>
      </c>
      <c r="B552" t="s">
        <v>1223</v>
      </c>
      <c r="C552" t="str">
        <f>IF(PL損益計算書・収益計画!J30="","",TEXT((PL損益計算書・収益計画!J30),"#,##0"))</f>
        <v>2,000,000</v>
      </c>
      <c r="D552" t="s">
        <v>354</v>
      </c>
      <c r="E552">
        <v>7</v>
      </c>
      <c r="F552">
        <v>29</v>
      </c>
      <c r="G552" s="4" t="s">
        <v>23</v>
      </c>
    </row>
    <row r="553" spans="1:7" x14ac:dyDescent="0.35">
      <c r="A553" t="s">
        <v>1224</v>
      </c>
      <c r="B553" t="s">
        <v>1225</v>
      </c>
      <c r="C553" t="str">
        <f>IF(PL損益計算書・収益計画!J31="","",TEXT((PL損益計算書・収益計画!J31),"#,##0"))</f>
        <v>13,880,000</v>
      </c>
      <c r="D553" t="s">
        <v>354</v>
      </c>
      <c r="E553">
        <v>7</v>
      </c>
      <c r="F553">
        <v>30</v>
      </c>
      <c r="G553" s="4" t="s">
        <v>23</v>
      </c>
    </row>
    <row r="554" spans="1:7" x14ac:dyDescent="0.35">
      <c r="A554" t="s">
        <v>1226</v>
      </c>
      <c r="B554" t="s">
        <v>314</v>
      </c>
      <c r="C554" t="s">
        <v>315</v>
      </c>
      <c r="D554" t="s">
        <v>316</v>
      </c>
      <c r="E554">
        <v>7</v>
      </c>
      <c r="F554">
        <v>31</v>
      </c>
      <c r="G554" s="4" t="s">
        <v>23</v>
      </c>
    </row>
    <row r="555" spans="1:7" x14ac:dyDescent="0.35">
      <c r="A555" t="s">
        <v>1227</v>
      </c>
      <c r="B555" t="s">
        <v>314</v>
      </c>
      <c r="C555" t="s">
        <v>315</v>
      </c>
      <c r="D555" t="s">
        <v>316</v>
      </c>
      <c r="E555">
        <v>7</v>
      </c>
      <c r="F555">
        <v>32</v>
      </c>
      <c r="G555" s="4" t="s">
        <v>23</v>
      </c>
    </row>
    <row r="556" spans="1:7" x14ac:dyDescent="0.35">
      <c r="A556" t="s">
        <v>1228</v>
      </c>
      <c r="B556" t="s">
        <v>314</v>
      </c>
      <c r="C556" t="s">
        <v>315</v>
      </c>
      <c r="D556" t="s">
        <v>316</v>
      </c>
      <c r="E556">
        <v>7</v>
      </c>
      <c r="F556">
        <v>33</v>
      </c>
      <c r="G556" s="4" t="s">
        <v>23</v>
      </c>
    </row>
    <row r="557" spans="1:7" x14ac:dyDescent="0.35">
      <c r="A557" t="s">
        <v>1229</v>
      </c>
      <c r="B557" t="s">
        <v>314</v>
      </c>
      <c r="C557" t="s">
        <v>315</v>
      </c>
      <c r="D557" t="s">
        <v>316</v>
      </c>
      <c r="E557">
        <v>7</v>
      </c>
      <c r="F557">
        <v>34</v>
      </c>
      <c r="G557" s="4" t="s">
        <v>23</v>
      </c>
    </row>
    <row r="558" spans="1:7" x14ac:dyDescent="0.35">
      <c r="A558" t="s">
        <v>1230</v>
      </c>
      <c r="B558" t="s">
        <v>314</v>
      </c>
      <c r="C558" t="s">
        <v>315</v>
      </c>
      <c r="D558" t="s">
        <v>316</v>
      </c>
      <c r="E558">
        <v>7</v>
      </c>
      <c r="F558">
        <v>35</v>
      </c>
      <c r="G558" s="4" t="s">
        <v>23</v>
      </c>
    </row>
    <row r="559" spans="1:7" x14ac:dyDescent="0.35">
      <c r="A559" t="s">
        <v>1231</v>
      </c>
      <c r="B559" t="s">
        <v>314</v>
      </c>
      <c r="C559" t="s">
        <v>315</v>
      </c>
      <c r="D559" t="s">
        <v>316</v>
      </c>
      <c r="E559">
        <v>7</v>
      </c>
      <c r="F559">
        <v>36</v>
      </c>
      <c r="G559" s="4" t="s">
        <v>23</v>
      </c>
    </row>
    <row r="560" spans="1:7" x14ac:dyDescent="0.35">
      <c r="A560" t="s">
        <v>1232</v>
      </c>
      <c r="B560" t="s">
        <v>1215</v>
      </c>
      <c r="C560" t="str">
        <f>IF(PL損益計算書・収益計画!J38="","",TEXT((PL損益計算書・収益計画!J38),"#,##0"))</f>
        <v>14,880,000</v>
      </c>
      <c r="D560" t="s">
        <v>354</v>
      </c>
      <c r="E560">
        <v>7</v>
      </c>
      <c r="F560">
        <v>37</v>
      </c>
      <c r="G560" s="4" t="s">
        <v>23</v>
      </c>
    </row>
    <row r="561" spans="1:7" x14ac:dyDescent="0.35">
      <c r="A561" t="s">
        <v>1233</v>
      </c>
      <c r="B561" t="s">
        <v>1234</v>
      </c>
      <c r="C561" t="str">
        <f>IF(PL損益計算書・収益計画!J39="","",TEXT((PL損益計算書・収益計画!J39),"#,##0"))</f>
        <v>83,200,000</v>
      </c>
      <c r="D561" t="s">
        <v>354</v>
      </c>
      <c r="E561">
        <v>7</v>
      </c>
      <c r="F561">
        <v>38</v>
      </c>
      <c r="G561" s="4" t="s">
        <v>23</v>
      </c>
    </row>
    <row r="562" spans="1:7" x14ac:dyDescent="0.35">
      <c r="A562" t="s">
        <v>1235</v>
      </c>
      <c r="B562" t="s">
        <v>1236</v>
      </c>
      <c r="C562" t="str">
        <f>IF(PL損益計算書・収益計画!J40="","",TEXT((PL損益計算書・収益計画!J40),"#,##0"))</f>
        <v>7,000,000</v>
      </c>
      <c r="D562" t="s">
        <v>354</v>
      </c>
      <c r="E562">
        <v>7</v>
      </c>
      <c r="F562">
        <v>39</v>
      </c>
      <c r="G562" s="4" t="s">
        <v>23</v>
      </c>
    </row>
    <row r="563" spans="1:7" x14ac:dyDescent="0.35">
      <c r="A563" t="s">
        <v>1237</v>
      </c>
      <c r="B563" t="s">
        <v>1238</v>
      </c>
      <c r="C563" t="str">
        <f>IF(PL損益計算書・収益計画!J41="","",TEXT((PL損益計算書・収益計画!J41),"#,##0"))</f>
        <v>5,000,000</v>
      </c>
      <c r="D563" t="s">
        <v>354</v>
      </c>
      <c r="E563">
        <v>7</v>
      </c>
      <c r="F563">
        <v>40</v>
      </c>
      <c r="G563" s="4" t="s">
        <v>23</v>
      </c>
    </row>
    <row r="564" spans="1:7" x14ac:dyDescent="0.35">
      <c r="A564" t="s">
        <v>1239</v>
      </c>
      <c r="B564" t="s">
        <v>1240</v>
      </c>
      <c r="C564" t="str">
        <f>IF(PL損益計算書・収益計画!J42="","",TEXT((PL損益計算書・収益計画!J42),"#,##0"))</f>
        <v>2,000,000</v>
      </c>
      <c r="D564" t="s">
        <v>354</v>
      </c>
      <c r="E564">
        <v>7</v>
      </c>
      <c r="F564">
        <v>41</v>
      </c>
      <c r="G564" s="4" t="s">
        <v>23</v>
      </c>
    </row>
    <row r="565" spans="1:7" x14ac:dyDescent="0.35">
      <c r="A565" t="s">
        <v>1241</v>
      </c>
      <c r="B565" t="s">
        <v>1242</v>
      </c>
      <c r="C565" t="str">
        <f>IF(PL損益計算書・収益計画!J43="","",TEXT((PL損益計算書・収益計画!J43),"#,##0"))</f>
        <v>105,080,000</v>
      </c>
      <c r="D565" t="s">
        <v>354</v>
      </c>
      <c r="E565">
        <v>7</v>
      </c>
      <c r="F565">
        <v>42</v>
      </c>
      <c r="G565" s="4" t="s">
        <v>23</v>
      </c>
    </row>
    <row r="566" spans="1:7" x14ac:dyDescent="0.35">
      <c r="A566" t="s">
        <v>1243</v>
      </c>
      <c r="B566" t="s">
        <v>1244</v>
      </c>
      <c r="C566" t="str">
        <f>IF(PL損益計算書・収益計画!J44="","",TEXT((PL損益計算書・収益計画!J44),"0.0"))</f>
        <v>10.6</v>
      </c>
      <c r="D566" t="s">
        <v>354</v>
      </c>
      <c r="E566">
        <v>7</v>
      </c>
      <c r="F566">
        <v>43</v>
      </c>
      <c r="G566" s="4" t="s">
        <v>23</v>
      </c>
    </row>
    <row r="567" spans="1:7" x14ac:dyDescent="0.35">
      <c r="A567" t="s">
        <v>1245</v>
      </c>
      <c r="B567" t="s">
        <v>314</v>
      </c>
      <c r="C567" t="s">
        <v>315</v>
      </c>
      <c r="D567" t="s">
        <v>316</v>
      </c>
      <c r="E567">
        <v>7</v>
      </c>
      <c r="F567">
        <v>44</v>
      </c>
      <c r="G567" s="4" t="s">
        <v>23</v>
      </c>
    </row>
    <row r="568" spans="1:7" x14ac:dyDescent="0.35">
      <c r="A568" t="s">
        <v>1246</v>
      </c>
      <c r="B568" t="s">
        <v>1247</v>
      </c>
      <c r="C568" t="str">
        <f>IF(PL損益計算書・収益計画!J46="","",TEXT((PL損益計算書・収益計画!J46),"0"))</f>
        <v>1</v>
      </c>
      <c r="D568" t="s">
        <v>354</v>
      </c>
      <c r="E568">
        <v>7</v>
      </c>
      <c r="F568">
        <v>45</v>
      </c>
      <c r="G568" s="4" t="s">
        <v>23</v>
      </c>
    </row>
    <row r="569" spans="1:7" x14ac:dyDescent="0.35">
      <c r="A569" t="s">
        <v>1248</v>
      </c>
      <c r="B569" t="s">
        <v>1249</v>
      </c>
      <c r="C569" t="str">
        <f>IF(PL損益計算書・収益計画!J47="","",TEXT((PL損益計算書・収益計画!J47),"#,##0"))</f>
        <v>10,400,000</v>
      </c>
      <c r="D569" t="s">
        <v>354</v>
      </c>
      <c r="E569">
        <v>7</v>
      </c>
      <c r="F569">
        <v>46</v>
      </c>
      <c r="G569" s="4" t="s">
        <v>23</v>
      </c>
    </row>
    <row r="570" spans="1:7" x14ac:dyDescent="0.35">
      <c r="A570" t="s">
        <v>1250</v>
      </c>
      <c r="B570" t="s">
        <v>1251</v>
      </c>
      <c r="C570" t="str">
        <f>IF(PL損益計算書・収益計画!J48="","",TEXT((PL損益計算書・収益計画!J48),"#,##0"))</f>
        <v>0</v>
      </c>
      <c r="D570" t="s">
        <v>354</v>
      </c>
      <c r="E570">
        <v>7</v>
      </c>
      <c r="F570">
        <v>47</v>
      </c>
      <c r="G570" s="4" t="s">
        <v>23</v>
      </c>
    </row>
    <row r="571" spans="1:7" x14ac:dyDescent="0.35">
      <c r="A571" t="s">
        <v>1252</v>
      </c>
      <c r="B571" t="s">
        <v>1253</v>
      </c>
      <c r="C571" t="str">
        <f>IF(PL損益計算書・収益計画!J49="","",TEXT((PL損益計算書・収益計画!J49),"0.00"))</f>
        <v>20.00</v>
      </c>
      <c r="D571" t="s">
        <v>354</v>
      </c>
      <c r="E571">
        <v>7</v>
      </c>
      <c r="F571">
        <v>48</v>
      </c>
      <c r="G571" s="4" t="s">
        <v>23</v>
      </c>
    </row>
    <row r="572" spans="1:7" x14ac:dyDescent="0.35">
      <c r="A572" t="s">
        <v>1254</v>
      </c>
      <c r="B572" t="s">
        <v>314</v>
      </c>
      <c r="C572" t="s">
        <v>315</v>
      </c>
      <c r="D572" t="s">
        <v>316</v>
      </c>
      <c r="E572">
        <v>7</v>
      </c>
      <c r="F572">
        <v>49</v>
      </c>
      <c r="G572" s="4" t="s">
        <v>23</v>
      </c>
    </row>
    <row r="573" spans="1:7" x14ac:dyDescent="0.35">
      <c r="A573" t="s">
        <v>1255</v>
      </c>
      <c r="B573" t="s">
        <v>1256</v>
      </c>
      <c r="C573" t="str">
        <f>IF(PL損益計算書・収益計画!J51="","",TEXT((PL損益計算書・収益計画!J51),"#,##0"))</f>
        <v>72,800,000</v>
      </c>
      <c r="D573" t="s">
        <v>354</v>
      </c>
      <c r="E573">
        <v>7</v>
      </c>
      <c r="F573">
        <v>50</v>
      </c>
      <c r="G573" s="4" t="s">
        <v>23</v>
      </c>
    </row>
    <row r="574" spans="1:7" x14ac:dyDescent="0.35">
      <c r="A574" t="s">
        <v>1257</v>
      </c>
      <c r="B574" t="s">
        <v>1258</v>
      </c>
      <c r="C574" t="str">
        <f>IF(PL損益計算書・収益計画!J52="","",TEXT((PL損益計算書・収益計画!J52),"#,##0"))</f>
        <v/>
      </c>
      <c r="D574" t="s">
        <v>354</v>
      </c>
      <c r="E574">
        <v>7</v>
      </c>
      <c r="F574">
        <v>51</v>
      </c>
      <c r="G574" s="4" t="s">
        <v>23</v>
      </c>
    </row>
    <row r="575" spans="1:7" x14ac:dyDescent="0.35">
      <c r="A575" t="s">
        <v>1259</v>
      </c>
      <c r="B575" t="s">
        <v>1260</v>
      </c>
      <c r="C575" t="str">
        <f>IF(PL損益計算書・収益計画!J53="","",TEXT((PL損益計算書・収益計画!J53),"#,##0"))</f>
        <v>3,640,000</v>
      </c>
      <c r="D575" t="s">
        <v>354</v>
      </c>
      <c r="E575">
        <v>7</v>
      </c>
      <c r="F575">
        <v>52</v>
      </c>
      <c r="G575" s="4" t="s">
        <v>23</v>
      </c>
    </row>
    <row r="576" spans="1:7" x14ac:dyDescent="0.35">
      <c r="A576" t="s">
        <v>1261</v>
      </c>
      <c r="B576" t="s">
        <v>1262</v>
      </c>
      <c r="C576" t="str">
        <f>IF(PL損益計算書・収益計画!J54="","",TEXT((PL損益計算書・収益計画!J54),"0.0"))</f>
        <v>4.0</v>
      </c>
      <c r="D576" t="s">
        <v>354</v>
      </c>
      <c r="E576">
        <v>7</v>
      </c>
      <c r="F576">
        <v>53</v>
      </c>
      <c r="G576" s="4" t="s">
        <v>23</v>
      </c>
    </row>
    <row r="577" spans="1:7" x14ac:dyDescent="0.35">
      <c r="A577" t="s">
        <v>1263</v>
      </c>
      <c r="B577" t="s">
        <v>314</v>
      </c>
      <c r="C577" t="s">
        <v>315</v>
      </c>
      <c r="D577" t="s">
        <v>316</v>
      </c>
      <c r="E577">
        <v>7</v>
      </c>
      <c r="F577">
        <v>54</v>
      </c>
      <c r="G577" s="4" t="s">
        <v>23</v>
      </c>
    </row>
    <row r="578" spans="1:7" x14ac:dyDescent="0.35">
      <c r="A578" t="s">
        <v>1264</v>
      </c>
      <c r="B578" t="s">
        <v>1265</v>
      </c>
      <c r="C578" t="str">
        <f>IF(PL損益計算書・収益計画!J56="","",TEXT((PL損益計算書・収益計画!J56),"#,##0"))</f>
        <v>0</v>
      </c>
      <c r="D578" t="s">
        <v>354</v>
      </c>
      <c r="E578">
        <v>7</v>
      </c>
      <c r="F578">
        <v>55</v>
      </c>
      <c r="G578" s="4" t="s">
        <v>23</v>
      </c>
    </row>
    <row r="579" spans="1:7" x14ac:dyDescent="0.35">
      <c r="A579" t="s">
        <v>1266</v>
      </c>
      <c r="B579" t="s">
        <v>314</v>
      </c>
      <c r="C579" t="s">
        <v>315</v>
      </c>
      <c r="D579" t="s">
        <v>316</v>
      </c>
      <c r="E579">
        <v>7</v>
      </c>
      <c r="F579">
        <v>56</v>
      </c>
      <c r="G579" s="4" t="s">
        <v>23</v>
      </c>
    </row>
    <row r="580" spans="1:7" x14ac:dyDescent="0.35">
      <c r="A580" t="s">
        <v>1267</v>
      </c>
      <c r="B580" t="s">
        <v>314</v>
      </c>
      <c r="C580" t="s">
        <v>315</v>
      </c>
      <c r="D580" t="s">
        <v>316</v>
      </c>
      <c r="E580">
        <v>7</v>
      </c>
      <c r="F580">
        <v>57</v>
      </c>
      <c r="G580" s="4" t="s">
        <v>23</v>
      </c>
    </row>
    <row r="581" spans="1:7" x14ac:dyDescent="0.35">
      <c r="A581" t="s">
        <v>1268</v>
      </c>
      <c r="B581" t="s">
        <v>314</v>
      </c>
      <c r="C581" t="s">
        <v>315</v>
      </c>
      <c r="D581" t="s">
        <v>316</v>
      </c>
      <c r="E581">
        <v>7</v>
      </c>
      <c r="F581">
        <v>58</v>
      </c>
      <c r="G581" s="4" t="s">
        <v>23</v>
      </c>
    </row>
    <row r="582" spans="1:7" x14ac:dyDescent="0.35">
      <c r="A582" t="s">
        <v>1269</v>
      </c>
      <c r="B582" t="s">
        <v>314</v>
      </c>
      <c r="C582" t="s">
        <v>315</v>
      </c>
      <c r="D582" t="s">
        <v>316</v>
      </c>
      <c r="E582">
        <v>7</v>
      </c>
      <c r="F582">
        <v>59</v>
      </c>
      <c r="G582" s="4" t="s">
        <v>23</v>
      </c>
    </row>
    <row r="583" spans="1:7" x14ac:dyDescent="0.35">
      <c r="A583" t="s">
        <v>1270</v>
      </c>
      <c r="B583" t="s">
        <v>198</v>
      </c>
      <c r="C583" t="s">
        <v>315</v>
      </c>
      <c r="D583" t="s">
        <v>316</v>
      </c>
      <c r="E583">
        <v>8</v>
      </c>
      <c r="F583">
        <v>1</v>
      </c>
      <c r="G583" s="4" t="s">
        <v>23</v>
      </c>
    </row>
    <row r="584" spans="1:7" x14ac:dyDescent="0.35">
      <c r="A584" t="s">
        <v>1271</v>
      </c>
      <c r="B584" t="s">
        <v>198</v>
      </c>
      <c r="C584" t="str">
        <f>IF(PL損益計算書・収益計画!K3="","",TEXT(PL損益計算書・収益計画!K3,"yyyy年mm月"))</f>
        <v>2030年03月</v>
      </c>
      <c r="D584" t="s">
        <v>354</v>
      </c>
      <c r="E584">
        <v>8</v>
      </c>
      <c r="F584">
        <v>2</v>
      </c>
      <c r="G584" s="4" t="s">
        <v>23</v>
      </c>
    </row>
    <row r="585" spans="1:7" x14ac:dyDescent="0.35">
      <c r="A585" t="s">
        <v>1272</v>
      </c>
      <c r="B585" t="s">
        <v>314</v>
      </c>
      <c r="C585" t="s">
        <v>315</v>
      </c>
      <c r="D585" t="s">
        <v>316</v>
      </c>
      <c r="E585">
        <v>8</v>
      </c>
      <c r="F585">
        <v>3</v>
      </c>
      <c r="G585" s="4" t="s">
        <v>23</v>
      </c>
    </row>
    <row r="586" spans="1:7" x14ac:dyDescent="0.35">
      <c r="A586" t="s">
        <v>1273</v>
      </c>
      <c r="B586" t="s">
        <v>1274</v>
      </c>
      <c r="C586" t="str">
        <f>IF(PL損益計算書・収益計画!K5="","",TEXT((PL損益計算書・収益計画!K5),"#,##0"))</f>
        <v>425,920,000</v>
      </c>
      <c r="D586" t="s">
        <v>354</v>
      </c>
      <c r="E586">
        <v>8</v>
      </c>
      <c r="F586">
        <v>4</v>
      </c>
      <c r="G586" s="4" t="s">
        <v>23</v>
      </c>
    </row>
    <row r="587" spans="1:7" x14ac:dyDescent="0.35">
      <c r="A587" t="s">
        <v>1275</v>
      </c>
      <c r="B587" t="s">
        <v>1276</v>
      </c>
      <c r="C587" t="str">
        <f>IF(PL損益計算書・収益計画!K6="","",TEXT((PL損益計算書・収益計画!K6),"#,##0"))</f>
        <v>400,000,000</v>
      </c>
      <c r="D587" t="s">
        <v>354</v>
      </c>
      <c r="E587">
        <v>8</v>
      </c>
      <c r="F587">
        <v>5</v>
      </c>
      <c r="G587" s="4" t="s">
        <v>23</v>
      </c>
    </row>
    <row r="588" spans="1:7" x14ac:dyDescent="0.35">
      <c r="A588" t="s">
        <v>1277</v>
      </c>
      <c r="B588" t="s">
        <v>1278</v>
      </c>
      <c r="C588" t="str">
        <f>IF(PL損益計算書・収益計画!K7="","",TEXT((PL損益計算書・収益計画!K7),"#,##0"))</f>
        <v>25,920,000</v>
      </c>
      <c r="D588" t="s">
        <v>354</v>
      </c>
      <c r="E588">
        <v>8</v>
      </c>
      <c r="F588">
        <v>6</v>
      </c>
      <c r="G588" s="4" t="s">
        <v>23</v>
      </c>
    </row>
    <row r="589" spans="1:7" x14ac:dyDescent="0.35">
      <c r="A589" t="s">
        <v>1279</v>
      </c>
      <c r="B589" t="s">
        <v>1280</v>
      </c>
      <c r="C589" t="str">
        <f>IF(PL損益計算書・収益計画!K8="","",TEXT((PL損益計算書・収益計画!K8),"#,##0"))</f>
        <v>307,776,000</v>
      </c>
      <c r="D589" t="s">
        <v>354</v>
      </c>
      <c r="E589">
        <v>8</v>
      </c>
      <c r="F589">
        <v>7</v>
      </c>
      <c r="G589" s="4" t="s">
        <v>23</v>
      </c>
    </row>
    <row r="590" spans="1:7" x14ac:dyDescent="0.35">
      <c r="A590" t="s">
        <v>1281</v>
      </c>
      <c r="B590" t="s">
        <v>1282</v>
      </c>
      <c r="C590" t="str">
        <f>IF(PL損益計算書・収益計画!K9="","",TEXT((PL損益計算書・収益計画!K9),"#,##0"))</f>
        <v>0</v>
      </c>
      <c r="D590" t="s">
        <v>354</v>
      </c>
      <c r="E590">
        <v>8</v>
      </c>
      <c r="F590">
        <v>8</v>
      </c>
      <c r="G590" s="4" t="s">
        <v>23</v>
      </c>
    </row>
    <row r="591" spans="1:7" x14ac:dyDescent="0.35">
      <c r="A591" t="s">
        <v>1283</v>
      </c>
      <c r="B591" t="s">
        <v>1284</v>
      </c>
      <c r="C591" t="str">
        <f>IF(PL損益計算書・収益計画!K10="","",TEXT((PL損益計算書・収益計画!K10),"#,##0"))</f>
        <v>0</v>
      </c>
      <c r="D591" t="s">
        <v>354</v>
      </c>
      <c r="E591">
        <v>8</v>
      </c>
      <c r="F591">
        <v>9</v>
      </c>
      <c r="G591" s="4" t="s">
        <v>23</v>
      </c>
    </row>
    <row r="592" spans="1:7" x14ac:dyDescent="0.35">
      <c r="A592" t="s">
        <v>1285</v>
      </c>
      <c r="B592" t="s">
        <v>1286</v>
      </c>
      <c r="C592" t="str">
        <f>IF(PL損益計算書・収益計画!K11="","",TEXT((PL損益計算書・収益計画!K11),"#,##0"))</f>
        <v>300,000,000</v>
      </c>
      <c r="D592" t="s">
        <v>354</v>
      </c>
      <c r="E592">
        <v>8</v>
      </c>
      <c r="F592">
        <v>10</v>
      </c>
      <c r="G592" s="4" t="s">
        <v>23</v>
      </c>
    </row>
    <row r="593" spans="1:7" x14ac:dyDescent="0.35">
      <c r="A593" t="s">
        <v>1287</v>
      </c>
      <c r="B593" t="s">
        <v>1288</v>
      </c>
      <c r="C593" t="str">
        <f>IF(PL損益計算書・収益計画!K12="","",TEXT((PL損益計算書・収益計画!K12),"#,##0"))</f>
        <v>0</v>
      </c>
      <c r="D593" t="s">
        <v>354</v>
      </c>
      <c r="E593">
        <v>8</v>
      </c>
      <c r="F593">
        <v>11</v>
      </c>
      <c r="G593" s="4" t="s">
        <v>23</v>
      </c>
    </row>
    <row r="594" spans="1:7" x14ac:dyDescent="0.35">
      <c r="A594" t="s">
        <v>1289</v>
      </c>
      <c r="B594" t="s">
        <v>1290</v>
      </c>
      <c r="C594" t="str">
        <f>IF(PL損益計算書・収益計画!K13="","",TEXT((PL損益計算書・収益計画!K13),"#,##0"))</f>
        <v>7,776,000</v>
      </c>
      <c r="D594" t="s">
        <v>354</v>
      </c>
      <c r="E594">
        <v>8</v>
      </c>
      <c r="F594">
        <v>12</v>
      </c>
      <c r="G594" s="4" t="s">
        <v>23</v>
      </c>
    </row>
    <row r="595" spans="1:7" x14ac:dyDescent="0.35">
      <c r="A595" t="s">
        <v>1291</v>
      </c>
      <c r="B595" t="s">
        <v>1292</v>
      </c>
      <c r="C595" t="str">
        <f>IF(PL損益計算書・収益計画!K14="","",TEXT((PL損益計算書・収益計画!K14),"#,##0"))</f>
        <v>0</v>
      </c>
      <c r="D595" t="s">
        <v>354</v>
      </c>
      <c r="E595">
        <v>8</v>
      </c>
      <c r="F595">
        <v>13</v>
      </c>
      <c r="G595" s="4" t="s">
        <v>23</v>
      </c>
    </row>
    <row r="596" spans="1:7" x14ac:dyDescent="0.35">
      <c r="A596" t="s">
        <v>1293</v>
      </c>
      <c r="B596" t="s">
        <v>1294</v>
      </c>
      <c r="C596" t="str">
        <f>IF(PL損益計算書・収益計画!K15="","",TEXT((PL損益計算書・収益計画!K15),"#,##0"))</f>
        <v>118,144,000</v>
      </c>
      <c r="D596" t="s">
        <v>354</v>
      </c>
      <c r="E596">
        <v>8</v>
      </c>
      <c r="F596">
        <v>14</v>
      </c>
      <c r="G596" s="4" t="s">
        <v>23</v>
      </c>
    </row>
    <row r="597" spans="1:7" x14ac:dyDescent="0.35">
      <c r="A597" t="s">
        <v>1295</v>
      </c>
      <c r="B597" t="s">
        <v>1296</v>
      </c>
      <c r="C597" t="str">
        <f>IF(PL損益計算書・収益計画!K16="","",TEXT((PL損益計算書・収益計画!K16),"#,##0"))</f>
        <v>18,144,000</v>
      </c>
      <c r="D597" t="s">
        <v>354</v>
      </c>
      <c r="E597">
        <v>8</v>
      </c>
      <c r="F597">
        <v>15</v>
      </c>
      <c r="G597" s="4" t="s">
        <v>23</v>
      </c>
    </row>
    <row r="598" spans="1:7" x14ac:dyDescent="0.35">
      <c r="A598" t="s">
        <v>1297</v>
      </c>
      <c r="B598" t="s">
        <v>1298</v>
      </c>
      <c r="C598" t="str">
        <f>IF(PL損益計算書・収益計画!K17="","",TEXT((PL損益計算書・収益計画!K17),"#,##0"))</f>
        <v>98,000,000</v>
      </c>
      <c r="D598" t="s">
        <v>354</v>
      </c>
      <c r="E598">
        <v>8</v>
      </c>
      <c r="F598">
        <v>16</v>
      </c>
      <c r="G598" s="4" t="s">
        <v>23</v>
      </c>
    </row>
    <row r="599" spans="1:7" x14ac:dyDescent="0.35">
      <c r="A599" t="s">
        <v>1299</v>
      </c>
      <c r="B599" t="s">
        <v>1300</v>
      </c>
      <c r="C599" t="str">
        <f>IF(PL損益計算書・収益計画!K18="","",TEXT((PL損益計算書・収益計画!K18),"#,##0"))</f>
        <v>86,500,000</v>
      </c>
      <c r="D599" t="s">
        <v>354</v>
      </c>
      <c r="E599">
        <v>8</v>
      </c>
      <c r="F599">
        <v>17</v>
      </c>
      <c r="G599" s="4" t="s">
        <v>23</v>
      </c>
    </row>
    <row r="600" spans="1:7" x14ac:dyDescent="0.35">
      <c r="A600" t="s">
        <v>1301</v>
      </c>
      <c r="B600" t="s">
        <v>1284</v>
      </c>
      <c r="C600" t="str">
        <f>IF(PL損益計算書・収益計画!K19="","",TEXT((PL損益計算書・収益計画!K19),"#,##0"))</f>
        <v>6,500,000</v>
      </c>
      <c r="D600" t="s">
        <v>354</v>
      </c>
      <c r="E600">
        <v>8</v>
      </c>
      <c r="F600">
        <v>18</v>
      </c>
      <c r="G600" s="4" t="s">
        <v>23</v>
      </c>
    </row>
    <row r="601" spans="1:7" x14ac:dyDescent="0.35">
      <c r="A601" t="s">
        <v>1302</v>
      </c>
      <c r="B601" t="s">
        <v>1303</v>
      </c>
      <c r="C601" t="str">
        <f>IF(PL損益計算書・収益計画!K20="","",TEXT((PL損益計算書・収益計画!K20),"#,##0"))</f>
        <v>0</v>
      </c>
      <c r="D601" t="s">
        <v>354</v>
      </c>
      <c r="E601">
        <v>8</v>
      </c>
      <c r="F601">
        <v>19</v>
      </c>
      <c r="G601" s="4" t="s">
        <v>23</v>
      </c>
    </row>
    <row r="602" spans="1:7" x14ac:dyDescent="0.35">
      <c r="A602" t="s">
        <v>1304</v>
      </c>
      <c r="B602" t="s">
        <v>314</v>
      </c>
      <c r="C602" t="s">
        <v>315</v>
      </c>
      <c r="D602" t="s">
        <v>316</v>
      </c>
      <c r="E602">
        <v>8</v>
      </c>
      <c r="F602">
        <v>20</v>
      </c>
      <c r="G602" s="4" t="s">
        <v>23</v>
      </c>
    </row>
    <row r="603" spans="1:7" x14ac:dyDescent="0.35">
      <c r="A603" t="s">
        <v>1305</v>
      </c>
      <c r="B603" t="s">
        <v>1306</v>
      </c>
      <c r="C603" t="str">
        <f>IF(PL損益計算書・収益計画!K22="","",TEXT((PL損益計算書・収益計画!K22),"#,##0"))</f>
        <v>92,000,000</v>
      </c>
      <c r="D603" t="s">
        <v>354</v>
      </c>
      <c r="E603">
        <v>8</v>
      </c>
      <c r="F603">
        <v>21</v>
      </c>
      <c r="G603" s="4" t="s">
        <v>23</v>
      </c>
    </row>
    <row r="604" spans="1:7" x14ac:dyDescent="0.35">
      <c r="A604" t="s">
        <v>1307</v>
      </c>
      <c r="B604" t="s">
        <v>1288</v>
      </c>
      <c r="C604" t="str">
        <f>IF(PL損益計算書・収益計画!K23="","",TEXT((PL損益計算書・収益計画!K23),"#,##0"))</f>
        <v>5,000,000</v>
      </c>
      <c r="D604" t="s">
        <v>354</v>
      </c>
      <c r="E604">
        <v>8</v>
      </c>
      <c r="F604">
        <v>22</v>
      </c>
      <c r="G604" s="4" t="s">
        <v>23</v>
      </c>
    </row>
    <row r="605" spans="1:7" x14ac:dyDescent="0.35">
      <c r="A605" t="s">
        <v>1308</v>
      </c>
      <c r="B605" t="s">
        <v>1309</v>
      </c>
      <c r="C605" t="str">
        <f>IF(PL損益計算書・収益計画!K24="","",TEXT((PL損益計算書・収益計画!K24),"#,##0"))</f>
        <v>6,000,000</v>
      </c>
      <c r="D605" t="s">
        <v>354</v>
      </c>
      <c r="E605">
        <v>8</v>
      </c>
      <c r="F605">
        <v>23</v>
      </c>
      <c r="G605" s="4" t="s">
        <v>23</v>
      </c>
    </row>
    <row r="606" spans="1:7" x14ac:dyDescent="0.35">
      <c r="A606" t="s">
        <v>1310</v>
      </c>
      <c r="B606" t="s">
        <v>1292</v>
      </c>
      <c r="C606" t="str">
        <f>IF(PL損益計算書・収益計画!K25="","",TEXT((PL損益計算書・収益計画!K25),"#,##0"))</f>
        <v>1,500,000</v>
      </c>
      <c r="D606" t="s">
        <v>354</v>
      </c>
      <c r="E606">
        <v>8</v>
      </c>
      <c r="F606">
        <v>24</v>
      </c>
      <c r="G606" s="4" t="s">
        <v>23</v>
      </c>
    </row>
    <row r="607" spans="1:7" x14ac:dyDescent="0.35">
      <c r="A607" t="s">
        <v>1311</v>
      </c>
      <c r="B607" t="s">
        <v>1312</v>
      </c>
      <c r="C607" t="str">
        <f>IF(PL損益計算書・収益計画!K26="","",TEXT((PL損益計算書・収益計画!K26),"#,##0"))</f>
        <v>20,144,000</v>
      </c>
      <c r="D607" t="s">
        <v>354</v>
      </c>
      <c r="E607">
        <v>8</v>
      </c>
      <c r="F607">
        <v>25</v>
      </c>
      <c r="G607" s="4" t="s">
        <v>23</v>
      </c>
    </row>
    <row r="608" spans="1:7" x14ac:dyDescent="0.35">
      <c r="A608" t="s">
        <v>1313</v>
      </c>
      <c r="B608" t="s">
        <v>1314</v>
      </c>
      <c r="C608" t="str">
        <f>IF(PL損益計算書・収益計画!K27="","",TEXT((PL損益計算書・収益計画!K27),"#,##0"))</f>
        <v>8,000,000</v>
      </c>
      <c r="D608" t="s">
        <v>354</v>
      </c>
      <c r="E608">
        <v>8</v>
      </c>
      <c r="F608">
        <v>26</v>
      </c>
      <c r="G608" s="4" t="s">
        <v>23</v>
      </c>
    </row>
    <row r="609" spans="1:7" x14ac:dyDescent="0.35">
      <c r="A609" t="s">
        <v>1315</v>
      </c>
      <c r="B609" t="s">
        <v>1316</v>
      </c>
      <c r="C609" t="str">
        <f>IF(PL損益計算書・収益計画!K28="","",TEXT((PL損益計算書・収益計画!K28),"#,##0"))</f>
        <v>12,144,000</v>
      </c>
      <c r="D609" t="s">
        <v>354</v>
      </c>
      <c r="E609">
        <v>8</v>
      </c>
      <c r="F609">
        <v>27</v>
      </c>
      <c r="G609" s="4" t="s">
        <v>23</v>
      </c>
    </row>
    <row r="610" spans="1:7" x14ac:dyDescent="0.35">
      <c r="A610" t="s">
        <v>1317</v>
      </c>
      <c r="B610" t="s">
        <v>1318</v>
      </c>
      <c r="C610" t="str">
        <f>IF(PL損益計算書・収益計画!K29="","",TEXT((PL損益計算書・収益計画!K29),"#,##0"))</f>
        <v>1,000,000</v>
      </c>
      <c r="D610" t="s">
        <v>354</v>
      </c>
      <c r="E610">
        <v>8</v>
      </c>
      <c r="F610">
        <v>28</v>
      </c>
      <c r="G610" s="4" t="s">
        <v>23</v>
      </c>
    </row>
    <row r="611" spans="1:7" x14ac:dyDescent="0.35">
      <c r="A611" t="s">
        <v>1319</v>
      </c>
      <c r="B611" t="s">
        <v>1320</v>
      </c>
      <c r="C611" t="str">
        <f>IF(PL損益計算書・収益計画!K30="","",TEXT((PL損益計算書・収益計画!K30),"#,##0"))</f>
        <v>2,000,000</v>
      </c>
      <c r="D611" t="s">
        <v>354</v>
      </c>
      <c r="E611">
        <v>8</v>
      </c>
      <c r="F611">
        <v>29</v>
      </c>
      <c r="G611" s="4" t="s">
        <v>23</v>
      </c>
    </row>
    <row r="612" spans="1:7" x14ac:dyDescent="0.35">
      <c r="A612" t="s">
        <v>1321</v>
      </c>
      <c r="B612" t="s">
        <v>1322</v>
      </c>
      <c r="C612" t="str">
        <f>IF(PL損益計算書・収益計画!K31="","",TEXT((PL損益計算書・収益計画!K31),"#,##0"))</f>
        <v>19,144,000</v>
      </c>
      <c r="D612" t="s">
        <v>354</v>
      </c>
      <c r="E612">
        <v>8</v>
      </c>
      <c r="F612">
        <v>30</v>
      </c>
      <c r="G612" s="4" t="s">
        <v>23</v>
      </c>
    </row>
    <row r="613" spans="1:7" x14ac:dyDescent="0.35">
      <c r="A613" t="s">
        <v>1323</v>
      </c>
      <c r="B613" t="s">
        <v>314</v>
      </c>
      <c r="C613" t="s">
        <v>315</v>
      </c>
      <c r="D613" t="s">
        <v>316</v>
      </c>
      <c r="E613">
        <v>8</v>
      </c>
      <c r="F613">
        <v>31</v>
      </c>
      <c r="G613" s="4" t="s">
        <v>23</v>
      </c>
    </row>
    <row r="614" spans="1:7" x14ac:dyDescent="0.35">
      <c r="A614" t="s">
        <v>1324</v>
      </c>
      <c r="B614" t="s">
        <v>314</v>
      </c>
      <c r="C614" t="s">
        <v>315</v>
      </c>
      <c r="D614" t="s">
        <v>316</v>
      </c>
      <c r="E614">
        <v>8</v>
      </c>
      <c r="F614">
        <v>32</v>
      </c>
      <c r="G614" s="4" t="s">
        <v>23</v>
      </c>
    </row>
    <row r="615" spans="1:7" x14ac:dyDescent="0.35">
      <c r="A615" t="s">
        <v>1325</v>
      </c>
      <c r="B615" t="s">
        <v>314</v>
      </c>
      <c r="C615" t="s">
        <v>315</v>
      </c>
      <c r="D615" t="s">
        <v>316</v>
      </c>
      <c r="E615">
        <v>8</v>
      </c>
      <c r="F615">
        <v>33</v>
      </c>
      <c r="G615" s="4" t="s">
        <v>23</v>
      </c>
    </row>
    <row r="616" spans="1:7" x14ac:dyDescent="0.35">
      <c r="A616" t="s">
        <v>1326</v>
      </c>
      <c r="B616" t="s">
        <v>314</v>
      </c>
      <c r="C616" t="s">
        <v>315</v>
      </c>
      <c r="D616" t="s">
        <v>316</v>
      </c>
      <c r="E616">
        <v>8</v>
      </c>
      <c r="F616">
        <v>34</v>
      </c>
      <c r="G616" s="4" t="s">
        <v>23</v>
      </c>
    </row>
    <row r="617" spans="1:7" x14ac:dyDescent="0.35">
      <c r="A617" t="s">
        <v>1327</v>
      </c>
      <c r="B617" t="s">
        <v>314</v>
      </c>
      <c r="C617" t="s">
        <v>315</v>
      </c>
      <c r="D617" t="s">
        <v>316</v>
      </c>
      <c r="E617">
        <v>8</v>
      </c>
      <c r="F617">
        <v>35</v>
      </c>
      <c r="G617" s="4" t="s">
        <v>23</v>
      </c>
    </row>
    <row r="618" spans="1:7" x14ac:dyDescent="0.35">
      <c r="A618" t="s">
        <v>1328</v>
      </c>
      <c r="B618" t="s">
        <v>314</v>
      </c>
      <c r="C618" t="s">
        <v>315</v>
      </c>
      <c r="D618" t="s">
        <v>316</v>
      </c>
      <c r="E618">
        <v>8</v>
      </c>
      <c r="F618">
        <v>36</v>
      </c>
      <c r="G618" s="4" t="s">
        <v>23</v>
      </c>
    </row>
    <row r="619" spans="1:7" x14ac:dyDescent="0.35">
      <c r="A619" t="s">
        <v>1329</v>
      </c>
      <c r="B619" t="s">
        <v>1312</v>
      </c>
      <c r="C619" t="str">
        <f>IF(PL損益計算書・収益計画!K38="","",TEXT((PL損益計算書・収益計画!K38),"#,##0"))</f>
        <v>20,144,000</v>
      </c>
      <c r="D619" t="s">
        <v>354</v>
      </c>
      <c r="E619">
        <v>8</v>
      </c>
      <c r="F619">
        <v>37</v>
      </c>
      <c r="G619" s="4" t="s">
        <v>23</v>
      </c>
    </row>
    <row r="620" spans="1:7" x14ac:dyDescent="0.35">
      <c r="A620" t="s">
        <v>1330</v>
      </c>
      <c r="B620" t="s">
        <v>1331</v>
      </c>
      <c r="C620" t="str">
        <f>IF(PL損益計算書・収益計画!K39="","",TEXT((PL損益計算書・収益計画!K39),"#,##0"))</f>
        <v>86,500,000</v>
      </c>
      <c r="D620" t="s">
        <v>354</v>
      </c>
      <c r="E620">
        <v>8</v>
      </c>
      <c r="F620">
        <v>38</v>
      </c>
      <c r="G620" s="4" t="s">
        <v>23</v>
      </c>
    </row>
    <row r="621" spans="1:7" x14ac:dyDescent="0.35">
      <c r="A621" t="s">
        <v>1332</v>
      </c>
      <c r="B621" t="s">
        <v>1333</v>
      </c>
      <c r="C621" t="str">
        <f>IF(PL損益計算書・収益計画!K40="","",TEXT((PL損益計算書・収益計画!K40),"#,##0"))</f>
        <v>6,500,000</v>
      </c>
      <c r="D621" t="s">
        <v>354</v>
      </c>
      <c r="E621">
        <v>8</v>
      </c>
      <c r="F621">
        <v>39</v>
      </c>
      <c r="G621" s="4" t="s">
        <v>23</v>
      </c>
    </row>
    <row r="622" spans="1:7" x14ac:dyDescent="0.35">
      <c r="A622" t="s">
        <v>1334</v>
      </c>
      <c r="B622" t="s">
        <v>1335</v>
      </c>
      <c r="C622" t="str">
        <f>IF(PL損益計算書・収益計画!K41="","",TEXT((PL損益計算書・収益計画!K41),"#,##0"))</f>
        <v>5,000,000</v>
      </c>
      <c r="D622" t="s">
        <v>354</v>
      </c>
      <c r="E622">
        <v>8</v>
      </c>
      <c r="F622">
        <v>40</v>
      </c>
      <c r="G622" s="4" t="s">
        <v>23</v>
      </c>
    </row>
    <row r="623" spans="1:7" x14ac:dyDescent="0.35">
      <c r="A623" t="s">
        <v>1336</v>
      </c>
      <c r="B623" t="s">
        <v>1337</v>
      </c>
      <c r="C623" t="str">
        <f>IF(PL損益計算書・収益計画!K42="","",TEXT((PL損益計算書・収益計画!K42),"#,##0"))</f>
        <v>1,500,000</v>
      </c>
      <c r="D623" t="s">
        <v>354</v>
      </c>
      <c r="E623">
        <v>8</v>
      </c>
      <c r="F623">
        <v>41</v>
      </c>
      <c r="G623" s="4" t="s">
        <v>23</v>
      </c>
    </row>
    <row r="624" spans="1:7" x14ac:dyDescent="0.35">
      <c r="A624" t="s">
        <v>1338</v>
      </c>
      <c r="B624" t="s">
        <v>1339</v>
      </c>
      <c r="C624" t="str">
        <f>IF(PL損益計算書・収益計画!K43="","",TEXT((PL損益計算書・収益計画!K43),"#,##0"))</f>
        <v>113,144,000</v>
      </c>
      <c r="D624" t="s">
        <v>354</v>
      </c>
      <c r="E624">
        <v>8</v>
      </c>
      <c r="F624">
        <v>42</v>
      </c>
      <c r="G624" s="4" t="s">
        <v>23</v>
      </c>
    </row>
    <row r="625" spans="1:7" x14ac:dyDescent="0.35">
      <c r="A625" t="s">
        <v>1340</v>
      </c>
      <c r="B625" t="s">
        <v>1341</v>
      </c>
      <c r="C625" t="str">
        <f>IF(PL損益計算書・収益計画!K44="","",TEXT((PL損益計算書・収益計画!K44),"0.0"))</f>
        <v>9.1</v>
      </c>
      <c r="D625" t="s">
        <v>354</v>
      </c>
      <c r="E625">
        <v>8</v>
      </c>
      <c r="F625">
        <v>43</v>
      </c>
      <c r="G625" s="4" t="s">
        <v>23</v>
      </c>
    </row>
    <row r="626" spans="1:7" x14ac:dyDescent="0.35">
      <c r="A626" t="s">
        <v>1342</v>
      </c>
      <c r="B626" t="s">
        <v>314</v>
      </c>
      <c r="C626" t="s">
        <v>315</v>
      </c>
      <c r="D626" t="s">
        <v>316</v>
      </c>
      <c r="E626">
        <v>8</v>
      </c>
      <c r="F626">
        <v>44</v>
      </c>
      <c r="G626" s="4" t="s">
        <v>23</v>
      </c>
    </row>
    <row r="627" spans="1:7" x14ac:dyDescent="0.35">
      <c r="A627" t="s">
        <v>1343</v>
      </c>
      <c r="B627" t="s">
        <v>1344</v>
      </c>
      <c r="C627" t="str">
        <f>IF(PL損益計算書・収益計画!K46="","",TEXT((PL損益計算書・収益計画!K46),"0"))</f>
        <v>1</v>
      </c>
      <c r="D627" t="s">
        <v>354</v>
      </c>
      <c r="E627">
        <v>8</v>
      </c>
      <c r="F627">
        <v>45</v>
      </c>
      <c r="G627" s="4" t="s">
        <v>23</v>
      </c>
    </row>
    <row r="628" spans="1:7" x14ac:dyDescent="0.35">
      <c r="A628" t="s">
        <v>1345</v>
      </c>
      <c r="B628" t="s">
        <v>1346</v>
      </c>
      <c r="C628" t="str">
        <f>IF(PL損益計算書・収益計画!K47="","",TEXT((PL損益計算書・収益計画!K47),"#,##0"))</f>
        <v>10,788,000</v>
      </c>
      <c r="D628" t="s">
        <v>354</v>
      </c>
      <c r="E628">
        <v>8</v>
      </c>
      <c r="F628">
        <v>46</v>
      </c>
      <c r="G628" s="4" t="s">
        <v>23</v>
      </c>
    </row>
    <row r="629" spans="1:7" x14ac:dyDescent="0.35">
      <c r="A629" t="s">
        <v>1347</v>
      </c>
      <c r="B629" t="s">
        <v>1348</v>
      </c>
      <c r="C629" t="str">
        <f>IF(PL損益計算書・収益計画!K48="","",TEXT((PL損益計算書・収益計画!K48),"#,##0"))</f>
        <v>0</v>
      </c>
      <c r="D629" t="s">
        <v>354</v>
      </c>
      <c r="E629">
        <v>8</v>
      </c>
      <c r="F629">
        <v>47</v>
      </c>
      <c r="G629" s="4" t="s">
        <v>23</v>
      </c>
    </row>
    <row r="630" spans="1:7" x14ac:dyDescent="0.35">
      <c r="A630" t="s">
        <v>1349</v>
      </c>
      <c r="B630" t="s">
        <v>1350</v>
      </c>
      <c r="C630" t="str">
        <f>IF(PL損益計算書・収益計画!K49="","",TEXT((PL損益計算書・収益計画!K49),"0.00"))</f>
        <v>20.00</v>
      </c>
      <c r="D630" t="s">
        <v>354</v>
      </c>
      <c r="E630">
        <v>8</v>
      </c>
      <c r="F630">
        <v>48</v>
      </c>
      <c r="G630" s="4" t="s">
        <v>23</v>
      </c>
    </row>
    <row r="631" spans="1:7" x14ac:dyDescent="0.35">
      <c r="A631" t="s">
        <v>1351</v>
      </c>
      <c r="B631" t="s">
        <v>314</v>
      </c>
      <c r="C631" t="s">
        <v>315</v>
      </c>
      <c r="D631" t="s">
        <v>316</v>
      </c>
      <c r="E631">
        <v>8</v>
      </c>
      <c r="F631">
        <v>49</v>
      </c>
      <c r="G631" s="4" t="s">
        <v>23</v>
      </c>
    </row>
    <row r="632" spans="1:7" x14ac:dyDescent="0.35">
      <c r="A632" t="s">
        <v>1352</v>
      </c>
      <c r="B632" t="s">
        <v>1353</v>
      </c>
      <c r="C632" t="str">
        <f>IF(PL損益計算書・収益計画!K51="","",TEXT((PL損益計算書・収益計画!K51),"#,##0"))</f>
        <v>75,712,000</v>
      </c>
      <c r="D632" t="s">
        <v>354</v>
      </c>
      <c r="E632">
        <v>8</v>
      </c>
      <c r="F632">
        <v>50</v>
      </c>
      <c r="G632" s="4" t="s">
        <v>23</v>
      </c>
    </row>
    <row r="633" spans="1:7" x14ac:dyDescent="0.35">
      <c r="A633" t="s">
        <v>1354</v>
      </c>
      <c r="B633" t="s">
        <v>1355</v>
      </c>
      <c r="C633" t="str">
        <f>IF(PL損益計算書・収益計画!K52="","",TEXT((PL損益計算書・収益計画!K52),"#,##0"))</f>
        <v/>
      </c>
      <c r="D633" t="s">
        <v>354</v>
      </c>
      <c r="E633">
        <v>8</v>
      </c>
      <c r="F633">
        <v>51</v>
      </c>
      <c r="G633" s="4" t="s">
        <v>23</v>
      </c>
    </row>
    <row r="634" spans="1:7" x14ac:dyDescent="0.35">
      <c r="A634" t="s">
        <v>1356</v>
      </c>
      <c r="B634" t="s">
        <v>1357</v>
      </c>
      <c r="C634" t="str">
        <f>IF(PL損益計算書・収益計画!K53="","",TEXT((PL損益計算書・収益計画!K53),"#,##0"))</f>
        <v>3,785,600</v>
      </c>
      <c r="D634" t="s">
        <v>354</v>
      </c>
      <c r="E634">
        <v>8</v>
      </c>
      <c r="F634">
        <v>52</v>
      </c>
      <c r="G634" s="4" t="s">
        <v>23</v>
      </c>
    </row>
    <row r="635" spans="1:7" x14ac:dyDescent="0.35">
      <c r="A635" t="s">
        <v>1358</v>
      </c>
      <c r="B635" t="s">
        <v>1359</v>
      </c>
      <c r="C635" t="str">
        <f>IF(PL損益計算書・収益計画!K54="","",TEXT((PL損益計算書・収益計画!K54),"0.0"))</f>
        <v>4.0</v>
      </c>
      <c r="D635" t="s">
        <v>354</v>
      </c>
      <c r="E635">
        <v>8</v>
      </c>
      <c r="F635">
        <v>53</v>
      </c>
      <c r="G635" s="4" t="s">
        <v>23</v>
      </c>
    </row>
    <row r="636" spans="1:7" x14ac:dyDescent="0.35">
      <c r="A636" t="s">
        <v>1360</v>
      </c>
      <c r="B636" t="s">
        <v>314</v>
      </c>
      <c r="C636" t="s">
        <v>315</v>
      </c>
      <c r="D636" t="s">
        <v>316</v>
      </c>
      <c r="E636">
        <v>8</v>
      </c>
      <c r="F636">
        <v>54</v>
      </c>
      <c r="G636" s="4" t="s">
        <v>23</v>
      </c>
    </row>
    <row r="637" spans="1:7" x14ac:dyDescent="0.35">
      <c r="A637" t="s">
        <v>1361</v>
      </c>
      <c r="B637" t="s">
        <v>1362</v>
      </c>
      <c r="C637" t="str">
        <f>IF(PL損益計算書・収益計画!K56="","",TEXT((PL損益計算書・収益計画!K56),"#,##0"))</f>
        <v>0</v>
      </c>
      <c r="D637" t="s">
        <v>354</v>
      </c>
      <c r="E637">
        <v>8</v>
      </c>
      <c r="F637">
        <v>55</v>
      </c>
      <c r="G637" s="4" t="s">
        <v>23</v>
      </c>
    </row>
    <row r="638" spans="1:7" x14ac:dyDescent="0.35">
      <c r="A638" t="s">
        <v>1363</v>
      </c>
      <c r="B638" t="s">
        <v>314</v>
      </c>
      <c r="C638" t="s">
        <v>315</v>
      </c>
      <c r="D638" t="s">
        <v>316</v>
      </c>
      <c r="E638">
        <v>8</v>
      </c>
      <c r="F638">
        <v>56</v>
      </c>
      <c r="G638" s="4" t="s">
        <v>23</v>
      </c>
    </row>
    <row r="639" spans="1:7" x14ac:dyDescent="0.35">
      <c r="A639" t="s">
        <v>1364</v>
      </c>
      <c r="B639" t="s">
        <v>314</v>
      </c>
      <c r="C639" t="s">
        <v>315</v>
      </c>
      <c r="D639" t="s">
        <v>316</v>
      </c>
      <c r="E639">
        <v>8</v>
      </c>
      <c r="F639">
        <v>57</v>
      </c>
      <c r="G639" s="4" t="s">
        <v>23</v>
      </c>
    </row>
    <row r="640" spans="1:7" x14ac:dyDescent="0.35">
      <c r="A640" t="s">
        <v>1365</v>
      </c>
      <c r="B640" t="s">
        <v>314</v>
      </c>
      <c r="C640" t="s">
        <v>315</v>
      </c>
      <c r="D640" t="s">
        <v>316</v>
      </c>
      <c r="E640">
        <v>8</v>
      </c>
      <c r="F640">
        <v>58</v>
      </c>
      <c r="G640" s="4" t="s">
        <v>23</v>
      </c>
    </row>
    <row r="641" spans="1:7" x14ac:dyDescent="0.35">
      <c r="A641" t="s">
        <v>1366</v>
      </c>
      <c r="B641" t="s">
        <v>314</v>
      </c>
      <c r="C641" t="s">
        <v>315</v>
      </c>
      <c r="D641" t="s">
        <v>316</v>
      </c>
      <c r="E641">
        <v>8</v>
      </c>
      <c r="F641">
        <v>59</v>
      </c>
      <c r="G641" s="4" t="s">
        <v>23</v>
      </c>
    </row>
    <row r="642" spans="1:7" x14ac:dyDescent="0.35">
      <c r="A642" t="s">
        <v>1367</v>
      </c>
      <c r="B642" t="s">
        <v>199</v>
      </c>
      <c r="C642" t="s">
        <v>315</v>
      </c>
      <c r="D642" t="s">
        <v>316</v>
      </c>
      <c r="E642">
        <v>9</v>
      </c>
      <c r="F642">
        <v>1</v>
      </c>
      <c r="G642" s="4" t="s">
        <v>23</v>
      </c>
    </row>
    <row r="643" spans="1:7" x14ac:dyDescent="0.35">
      <c r="A643" t="s">
        <v>1368</v>
      </c>
      <c r="B643" t="s">
        <v>199</v>
      </c>
      <c r="C643" t="str">
        <f>IF(PL損益計算書・収益計画!L3="","",TEXT(PL損益計算書・収益計画!L3,"yyyy年mm月"))</f>
        <v>2031年03月</v>
      </c>
      <c r="D643" t="s">
        <v>354</v>
      </c>
      <c r="E643">
        <v>9</v>
      </c>
      <c r="F643">
        <v>2</v>
      </c>
      <c r="G643" s="4" t="s">
        <v>23</v>
      </c>
    </row>
    <row r="644" spans="1:7" x14ac:dyDescent="0.35">
      <c r="A644" t="s">
        <v>1369</v>
      </c>
      <c r="B644" t="s">
        <v>314</v>
      </c>
      <c r="C644" t="s">
        <v>315</v>
      </c>
      <c r="D644" t="s">
        <v>316</v>
      </c>
      <c r="E644">
        <v>9</v>
      </c>
      <c r="F644">
        <v>3</v>
      </c>
      <c r="G644" s="4" t="s">
        <v>23</v>
      </c>
    </row>
    <row r="645" spans="1:7" x14ac:dyDescent="0.35">
      <c r="A645" t="s">
        <v>1370</v>
      </c>
      <c r="B645" t="s">
        <v>1371</v>
      </c>
      <c r="C645" t="str">
        <f>IF(PL損益計算書・収益計画!L5="","",TEXT((PL損益計算書・収益計画!L5),"#,##0"))</f>
        <v>443,200,000</v>
      </c>
      <c r="D645" t="s">
        <v>354</v>
      </c>
      <c r="E645">
        <v>9</v>
      </c>
      <c r="F645">
        <v>4</v>
      </c>
      <c r="G645" s="4" t="s">
        <v>23</v>
      </c>
    </row>
    <row r="646" spans="1:7" x14ac:dyDescent="0.35">
      <c r="A646" t="s">
        <v>1372</v>
      </c>
      <c r="B646" t="s">
        <v>1373</v>
      </c>
      <c r="C646" t="str">
        <f>IF(PL損益計算書・収益計画!L6="","",TEXT((PL損益計算書・収益計画!L6),"#,##0"))</f>
        <v>400,000,000</v>
      </c>
      <c r="D646" t="s">
        <v>354</v>
      </c>
      <c r="E646">
        <v>9</v>
      </c>
      <c r="F646">
        <v>5</v>
      </c>
      <c r="G646" s="4" t="s">
        <v>23</v>
      </c>
    </row>
    <row r="647" spans="1:7" x14ac:dyDescent="0.35">
      <c r="A647" t="s">
        <v>1374</v>
      </c>
      <c r="B647" t="s">
        <v>1375</v>
      </c>
      <c r="C647" t="str">
        <f>IF(PL損益計算書・収益計画!L7="","",TEXT((PL損益計算書・収益計画!L7),"#,##0"))</f>
        <v>43,200,000</v>
      </c>
      <c r="D647" t="s">
        <v>354</v>
      </c>
      <c r="E647">
        <v>9</v>
      </c>
      <c r="F647">
        <v>6</v>
      </c>
      <c r="G647" s="4" t="s">
        <v>23</v>
      </c>
    </row>
    <row r="648" spans="1:7" x14ac:dyDescent="0.35">
      <c r="A648" t="s">
        <v>1376</v>
      </c>
      <c r="B648" t="s">
        <v>1377</v>
      </c>
      <c r="C648" t="str">
        <f>IF(PL損益計算書・収益計画!L8="","",TEXT((PL損益計算書・収益計画!L8),"#,##0"))</f>
        <v>312,960,000</v>
      </c>
      <c r="D648" t="s">
        <v>354</v>
      </c>
      <c r="E648">
        <v>9</v>
      </c>
      <c r="F648">
        <v>7</v>
      </c>
      <c r="G648" s="4" t="s">
        <v>23</v>
      </c>
    </row>
    <row r="649" spans="1:7" x14ac:dyDescent="0.35">
      <c r="A649" t="s">
        <v>1378</v>
      </c>
      <c r="B649" t="s">
        <v>1379</v>
      </c>
      <c r="C649" t="str">
        <f>IF(PL損益計算書・収益計画!L9="","",TEXT((PL損益計算書・収益計画!L9),"#,##0"))</f>
        <v>0</v>
      </c>
      <c r="D649" t="s">
        <v>354</v>
      </c>
      <c r="E649">
        <v>9</v>
      </c>
      <c r="F649">
        <v>8</v>
      </c>
      <c r="G649" s="4" t="s">
        <v>23</v>
      </c>
    </row>
    <row r="650" spans="1:7" x14ac:dyDescent="0.35">
      <c r="A650" t="s">
        <v>1380</v>
      </c>
      <c r="B650" t="s">
        <v>1381</v>
      </c>
      <c r="C650" t="str">
        <f>IF(PL損益計算書・収益計画!L10="","",TEXT((PL損益計算書・収益計画!L10),"#,##0"))</f>
        <v>0</v>
      </c>
      <c r="D650" t="s">
        <v>354</v>
      </c>
      <c r="E650">
        <v>9</v>
      </c>
      <c r="F650">
        <v>9</v>
      </c>
      <c r="G650" s="4" t="s">
        <v>23</v>
      </c>
    </row>
    <row r="651" spans="1:7" x14ac:dyDescent="0.35">
      <c r="A651" t="s">
        <v>1382</v>
      </c>
      <c r="B651" t="s">
        <v>1383</v>
      </c>
      <c r="C651" t="str">
        <f>IF(PL損益計算書・収益計画!L11="","",TEXT((PL損益計算書・収益計画!L11),"#,##0"))</f>
        <v>300,000,000</v>
      </c>
      <c r="D651" t="s">
        <v>354</v>
      </c>
      <c r="E651">
        <v>9</v>
      </c>
      <c r="F651">
        <v>10</v>
      </c>
      <c r="G651" s="4" t="s">
        <v>23</v>
      </c>
    </row>
    <row r="652" spans="1:7" x14ac:dyDescent="0.35">
      <c r="A652" t="s">
        <v>1384</v>
      </c>
      <c r="B652" t="s">
        <v>1385</v>
      </c>
      <c r="C652" t="str">
        <f>IF(PL損益計算書・収益計画!L12="","",TEXT((PL損益計算書・収益計画!L12),"#,##0"))</f>
        <v>0</v>
      </c>
      <c r="D652" t="s">
        <v>354</v>
      </c>
      <c r="E652">
        <v>9</v>
      </c>
      <c r="F652">
        <v>11</v>
      </c>
      <c r="G652" s="4" t="s">
        <v>23</v>
      </c>
    </row>
    <row r="653" spans="1:7" x14ac:dyDescent="0.35">
      <c r="A653" t="s">
        <v>1386</v>
      </c>
      <c r="B653" t="s">
        <v>1387</v>
      </c>
      <c r="C653" t="str">
        <f>IF(PL損益計算書・収益計画!L13="","",TEXT((PL損益計算書・収益計画!L13),"#,##0"))</f>
        <v>12,960,000</v>
      </c>
      <c r="D653" t="s">
        <v>354</v>
      </c>
      <c r="E653">
        <v>9</v>
      </c>
      <c r="F653">
        <v>12</v>
      </c>
      <c r="G653" s="4" t="s">
        <v>23</v>
      </c>
    </row>
    <row r="654" spans="1:7" x14ac:dyDescent="0.35">
      <c r="A654" t="s">
        <v>1388</v>
      </c>
      <c r="B654" t="s">
        <v>1389</v>
      </c>
      <c r="C654" t="str">
        <f>IF(PL損益計算書・収益計画!L14="","",TEXT((PL損益計算書・収益計画!L14),"#,##0"))</f>
        <v>0</v>
      </c>
      <c r="D654" t="s">
        <v>354</v>
      </c>
      <c r="E654">
        <v>9</v>
      </c>
      <c r="F654">
        <v>13</v>
      </c>
      <c r="G654" s="4" t="s">
        <v>23</v>
      </c>
    </row>
    <row r="655" spans="1:7" x14ac:dyDescent="0.35">
      <c r="A655" t="s">
        <v>1390</v>
      </c>
      <c r="B655" t="s">
        <v>1391</v>
      </c>
      <c r="C655" t="str">
        <f>IF(PL損益計算書・収益計画!L15="","",TEXT((PL損益計算書・収益計画!L15),"#,##0"))</f>
        <v>130,240,000</v>
      </c>
      <c r="D655" t="s">
        <v>354</v>
      </c>
      <c r="E655">
        <v>9</v>
      </c>
      <c r="F655">
        <v>14</v>
      </c>
      <c r="G655" s="4" t="s">
        <v>23</v>
      </c>
    </row>
    <row r="656" spans="1:7" x14ac:dyDescent="0.35">
      <c r="A656" t="s">
        <v>1392</v>
      </c>
      <c r="B656" t="s">
        <v>1393</v>
      </c>
      <c r="C656" t="str">
        <f>IF(PL損益計算書・収益計画!L16="","",TEXT((PL損益計算書・収益計画!L16),"#,##0"))</f>
        <v>30,240,000</v>
      </c>
      <c r="D656" t="s">
        <v>354</v>
      </c>
      <c r="E656">
        <v>9</v>
      </c>
      <c r="F656">
        <v>15</v>
      </c>
      <c r="G656" s="4" t="s">
        <v>23</v>
      </c>
    </row>
    <row r="657" spans="1:7" x14ac:dyDescent="0.35">
      <c r="A657" t="s">
        <v>1394</v>
      </c>
      <c r="B657" t="s">
        <v>1395</v>
      </c>
      <c r="C657" t="str">
        <f>IF(PL損益計算書・収益計画!L17="","",TEXT((PL損益計算書・収益計画!L17),"#,##0"))</f>
        <v>101,000,000</v>
      </c>
      <c r="D657" t="s">
        <v>354</v>
      </c>
      <c r="E657">
        <v>9</v>
      </c>
      <c r="F657">
        <v>16</v>
      </c>
      <c r="G657" s="4" t="s">
        <v>23</v>
      </c>
    </row>
    <row r="658" spans="1:7" x14ac:dyDescent="0.35">
      <c r="A658" t="s">
        <v>1396</v>
      </c>
      <c r="B658" t="s">
        <v>1397</v>
      </c>
      <c r="C658" t="str">
        <f>IF(PL損益計算書・収益計画!L18="","",TEXT((PL損益計算書・収益計画!L18),"#,##0"))</f>
        <v>90,000,000</v>
      </c>
      <c r="D658" t="s">
        <v>354</v>
      </c>
      <c r="E658">
        <v>9</v>
      </c>
      <c r="F658">
        <v>17</v>
      </c>
      <c r="G658" s="4" t="s">
        <v>23</v>
      </c>
    </row>
    <row r="659" spans="1:7" x14ac:dyDescent="0.35">
      <c r="A659" t="s">
        <v>1398</v>
      </c>
      <c r="B659" t="s">
        <v>1381</v>
      </c>
      <c r="C659" t="str">
        <f>IF(PL損益計算書・収益計画!L19="","",TEXT((PL損益計算書・収益計画!L19),"#,##0"))</f>
        <v>6,000,000</v>
      </c>
      <c r="D659" t="s">
        <v>354</v>
      </c>
      <c r="E659">
        <v>9</v>
      </c>
      <c r="F659">
        <v>18</v>
      </c>
      <c r="G659" s="4" t="s">
        <v>23</v>
      </c>
    </row>
    <row r="660" spans="1:7" x14ac:dyDescent="0.35">
      <c r="A660" t="s">
        <v>1399</v>
      </c>
      <c r="B660" t="s">
        <v>1400</v>
      </c>
      <c r="C660" t="str">
        <f>IF(PL損益計算書・収益計画!L20="","",TEXT((PL損益計算書・収益計画!L20),"#,##0"))</f>
        <v>0</v>
      </c>
      <c r="D660" t="s">
        <v>354</v>
      </c>
      <c r="E660">
        <v>9</v>
      </c>
      <c r="F660">
        <v>19</v>
      </c>
      <c r="G660" s="4" t="s">
        <v>23</v>
      </c>
    </row>
    <row r="661" spans="1:7" x14ac:dyDescent="0.35">
      <c r="A661" t="s">
        <v>1401</v>
      </c>
      <c r="B661" t="s">
        <v>314</v>
      </c>
      <c r="C661" t="s">
        <v>315</v>
      </c>
      <c r="D661" t="s">
        <v>316</v>
      </c>
      <c r="E661">
        <v>9</v>
      </c>
      <c r="F661">
        <v>20</v>
      </c>
      <c r="G661" s="4" t="s">
        <v>23</v>
      </c>
    </row>
    <row r="662" spans="1:7" x14ac:dyDescent="0.35">
      <c r="A662" t="s">
        <v>1402</v>
      </c>
      <c r="B662" t="s">
        <v>1403</v>
      </c>
      <c r="C662" t="str">
        <f>IF(PL損益計算書・収益計画!L22="","",TEXT((PL損益計算書・収益計画!L22),"#,##0"))</f>
        <v>93,000,000</v>
      </c>
      <c r="D662" t="s">
        <v>354</v>
      </c>
      <c r="E662">
        <v>9</v>
      </c>
      <c r="F662">
        <v>21</v>
      </c>
      <c r="G662" s="4" t="s">
        <v>23</v>
      </c>
    </row>
    <row r="663" spans="1:7" x14ac:dyDescent="0.35">
      <c r="A663" t="s">
        <v>1404</v>
      </c>
      <c r="B663" t="s">
        <v>1385</v>
      </c>
      <c r="C663" t="str">
        <f>IF(PL損益計算書・収益計画!L23="","",TEXT((PL損益計算書・収益計画!L23),"#,##0"))</f>
        <v>5,000,000</v>
      </c>
      <c r="D663" t="s">
        <v>354</v>
      </c>
      <c r="E663">
        <v>9</v>
      </c>
      <c r="F663">
        <v>22</v>
      </c>
      <c r="G663" s="4" t="s">
        <v>23</v>
      </c>
    </row>
    <row r="664" spans="1:7" x14ac:dyDescent="0.35">
      <c r="A664" t="s">
        <v>1405</v>
      </c>
      <c r="B664" t="s">
        <v>1406</v>
      </c>
      <c r="C664" t="str">
        <f>IF(PL損益計算書・収益計画!L24="","",TEXT((PL損益計算書・収益計画!L24),"#,##0"))</f>
        <v>8,000,000</v>
      </c>
      <c r="D664" t="s">
        <v>354</v>
      </c>
      <c r="E664">
        <v>9</v>
      </c>
      <c r="F664">
        <v>23</v>
      </c>
      <c r="G664" s="4" t="s">
        <v>23</v>
      </c>
    </row>
    <row r="665" spans="1:7" x14ac:dyDescent="0.35">
      <c r="A665" t="s">
        <v>1407</v>
      </c>
      <c r="B665" t="s">
        <v>1389</v>
      </c>
      <c r="C665" t="str">
        <f>IF(PL損益計算書・収益計画!L25="","",TEXT((PL損益計算書・収益計画!L25),"#,##0"))</f>
        <v>1,000,000</v>
      </c>
      <c r="D665" t="s">
        <v>354</v>
      </c>
      <c r="E665">
        <v>9</v>
      </c>
      <c r="F665">
        <v>24</v>
      </c>
      <c r="G665" s="4" t="s">
        <v>23</v>
      </c>
    </row>
    <row r="666" spans="1:7" x14ac:dyDescent="0.35">
      <c r="A666" t="s">
        <v>1408</v>
      </c>
      <c r="B666" t="s">
        <v>1409</v>
      </c>
      <c r="C666" t="str">
        <f>IF(PL損益計算書・収益計画!L26="","",TEXT((PL損益計算書・収益計画!L26),"#,##0"))</f>
        <v>29,240,000</v>
      </c>
      <c r="D666" t="s">
        <v>354</v>
      </c>
      <c r="E666">
        <v>9</v>
      </c>
      <c r="F666">
        <v>25</v>
      </c>
      <c r="G666" s="4" t="s">
        <v>23</v>
      </c>
    </row>
    <row r="667" spans="1:7" x14ac:dyDescent="0.35">
      <c r="A667" t="s">
        <v>1410</v>
      </c>
      <c r="B667" t="s">
        <v>1411</v>
      </c>
      <c r="C667" t="str">
        <f>IF(PL損益計算書・収益計画!L27="","",TEXT((PL損益計算書・収益計画!L27),"#,##0"))</f>
        <v>7,000,000</v>
      </c>
      <c r="D667" t="s">
        <v>354</v>
      </c>
      <c r="E667">
        <v>9</v>
      </c>
      <c r="F667">
        <v>26</v>
      </c>
      <c r="G667" s="4" t="s">
        <v>23</v>
      </c>
    </row>
    <row r="668" spans="1:7" x14ac:dyDescent="0.35">
      <c r="A668" t="s">
        <v>1412</v>
      </c>
      <c r="B668" t="s">
        <v>1413</v>
      </c>
      <c r="C668" t="str">
        <f>IF(PL損益計算書・収益計画!L28="","",TEXT((PL損益計算書・収益計画!L28),"#,##0"))</f>
        <v>22,240,000</v>
      </c>
      <c r="D668" t="s">
        <v>354</v>
      </c>
      <c r="E668">
        <v>9</v>
      </c>
      <c r="F668">
        <v>27</v>
      </c>
      <c r="G668" s="4" t="s">
        <v>23</v>
      </c>
    </row>
    <row r="669" spans="1:7" x14ac:dyDescent="0.35">
      <c r="A669" t="s">
        <v>1414</v>
      </c>
      <c r="B669" t="s">
        <v>1415</v>
      </c>
      <c r="C669" t="str">
        <f>IF(PL損益計算書・収益計画!L29="","",TEXT((PL損益計算書・収益計画!L29),"#,##0"))</f>
        <v>1,000,000</v>
      </c>
      <c r="D669" t="s">
        <v>354</v>
      </c>
      <c r="E669">
        <v>9</v>
      </c>
      <c r="F669">
        <v>28</v>
      </c>
      <c r="G669" s="4" t="s">
        <v>23</v>
      </c>
    </row>
    <row r="670" spans="1:7" x14ac:dyDescent="0.35">
      <c r="A670" t="s">
        <v>1416</v>
      </c>
      <c r="B670" t="s">
        <v>1417</v>
      </c>
      <c r="C670" t="str">
        <f>IF(PL損益計算書・収益計画!L30="","",TEXT((PL損益計算書・収益計画!L30),"#,##0"))</f>
        <v>2,000,000</v>
      </c>
      <c r="D670" t="s">
        <v>354</v>
      </c>
      <c r="E670">
        <v>9</v>
      </c>
      <c r="F670">
        <v>29</v>
      </c>
      <c r="G670" s="4" t="s">
        <v>23</v>
      </c>
    </row>
    <row r="671" spans="1:7" x14ac:dyDescent="0.35">
      <c r="A671" t="s">
        <v>1418</v>
      </c>
      <c r="B671" t="s">
        <v>1419</v>
      </c>
      <c r="C671" t="str">
        <f>IF(PL損益計算書・収益計画!L31="","",TEXT((PL損益計算書・収益計画!L31),"#,##0"))</f>
        <v>28,240,000</v>
      </c>
      <c r="D671" t="s">
        <v>354</v>
      </c>
      <c r="E671">
        <v>9</v>
      </c>
      <c r="F671">
        <v>30</v>
      </c>
      <c r="G671" s="4" t="s">
        <v>23</v>
      </c>
    </row>
    <row r="672" spans="1:7" x14ac:dyDescent="0.35">
      <c r="A672" t="s">
        <v>1420</v>
      </c>
      <c r="B672" t="s">
        <v>314</v>
      </c>
      <c r="C672" t="s">
        <v>315</v>
      </c>
      <c r="D672" t="s">
        <v>316</v>
      </c>
      <c r="E672">
        <v>9</v>
      </c>
      <c r="F672">
        <v>31</v>
      </c>
      <c r="G672" s="4" t="s">
        <v>23</v>
      </c>
    </row>
    <row r="673" spans="1:7" x14ac:dyDescent="0.35">
      <c r="A673" t="s">
        <v>1421</v>
      </c>
      <c r="B673" t="s">
        <v>314</v>
      </c>
      <c r="C673" t="s">
        <v>315</v>
      </c>
      <c r="D673" t="s">
        <v>316</v>
      </c>
      <c r="E673">
        <v>9</v>
      </c>
      <c r="F673">
        <v>32</v>
      </c>
      <c r="G673" s="4" t="s">
        <v>23</v>
      </c>
    </row>
    <row r="674" spans="1:7" x14ac:dyDescent="0.35">
      <c r="A674" t="s">
        <v>1422</v>
      </c>
      <c r="B674" t="s">
        <v>314</v>
      </c>
      <c r="C674" t="s">
        <v>315</v>
      </c>
      <c r="D674" t="s">
        <v>316</v>
      </c>
      <c r="E674">
        <v>9</v>
      </c>
      <c r="F674">
        <v>33</v>
      </c>
      <c r="G674" s="4" t="s">
        <v>23</v>
      </c>
    </row>
    <row r="675" spans="1:7" x14ac:dyDescent="0.35">
      <c r="A675" t="s">
        <v>1423</v>
      </c>
      <c r="B675" t="s">
        <v>314</v>
      </c>
      <c r="C675" t="s">
        <v>315</v>
      </c>
      <c r="D675" t="s">
        <v>316</v>
      </c>
      <c r="E675">
        <v>9</v>
      </c>
      <c r="F675">
        <v>34</v>
      </c>
      <c r="G675" s="4" t="s">
        <v>23</v>
      </c>
    </row>
    <row r="676" spans="1:7" x14ac:dyDescent="0.35">
      <c r="A676" t="s">
        <v>1424</v>
      </c>
      <c r="B676" t="s">
        <v>314</v>
      </c>
      <c r="C676" t="s">
        <v>315</v>
      </c>
      <c r="D676" t="s">
        <v>316</v>
      </c>
      <c r="E676">
        <v>9</v>
      </c>
      <c r="F676">
        <v>35</v>
      </c>
      <c r="G676" s="4" t="s">
        <v>23</v>
      </c>
    </row>
    <row r="677" spans="1:7" x14ac:dyDescent="0.35">
      <c r="A677" t="s">
        <v>1425</v>
      </c>
      <c r="B677" t="s">
        <v>314</v>
      </c>
      <c r="C677" t="s">
        <v>315</v>
      </c>
      <c r="D677" t="s">
        <v>316</v>
      </c>
      <c r="E677">
        <v>9</v>
      </c>
      <c r="F677">
        <v>36</v>
      </c>
      <c r="G677" s="4" t="s">
        <v>23</v>
      </c>
    </row>
    <row r="678" spans="1:7" x14ac:dyDescent="0.35">
      <c r="A678" t="s">
        <v>1426</v>
      </c>
      <c r="B678" t="s">
        <v>1409</v>
      </c>
      <c r="C678" t="str">
        <f>IF(PL損益計算書・収益計画!L38="","",TEXT((PL損益計算書・収益計画!L38),"#,##0"))</f>
        <v>29,240,000</v>
      </c>
      <c r="D678" t="s">
        <v>354</v>
      </c>
      <c r="E678">
        <v>9</v>
      </c>
      <c r="F678">
        <v>37</v>
      </c>
      <c r="G678" s="4" t="s">
        <v>23</v>
      </c>
    </row>
    <row r="679" spans="1:7" x14ac:dyDescent="0.35">
      <c r="A679" t="s">
        <v>1427</v>
      </c>
      <c r="B679" t="s">
        <v>1428</v>
      </c>
      <c r="C679" t="str">
        <f>IF(PL損益計算書・収益計画!L39="","",TEXT((PL損益計算書・収益計画!L39),"#,##0"))</f>
        <v>90,000,000</v>
      </c>
      <c r="D679" t="s">
        <v>354</v>
      </c>
      <c r="E679">
        <v>9</v>
      </c>
      <c r="F679">
        <v>38</v>
      </c>
      <c r="G679" s="4" t="s">
        <v>23</v>
      </c>
    </row>
    <row r="680" spans="1:7" x14ac:dyDescent="0.35">
      <c r="A680" t="s">
        <v>1429</v>
      </c>
      <c r="B680" t="s">
        <v>1430</v>
      </c>
      <c r="C680" t="str">
        <f>IF(PL損益計算書・収益計画!L40="","",TEXT((PL損益計算書・収益計画!L40),"#,##0"))</f>
        <v>6,000,000</v>
      </c>
      <c r="D680" t="s">
        <v>354</v>
      </c>
      <c r="E680">
        <v>9</v>
      </c>
      <c r="F680">
        <v>39</v>
      </c>
      <c r="G680" s="4" t="s">
        <v>23</v>
      </c>
    </row>
    <row r="681" spans="1:7" x14ac:dyDescent="0.35">
      <c r="A681" t="s">
        <v>1431</v>
      </c>
      <c r="B681" t="s">
        <v>1432</v>
      </c>
      <c r="C681" t="str">
        <f>IF(PL損益計算書・収益計画!L41="","",TEXT((PL損益計算書・収益計画!L41),"#,##0"))</f>
        <v>5,000,000</v>
      </c>
      <c r="D681" t="s">
        <v>354</v>
      </c>
      <c r="E681">
        <v>9</v>
      </c>
      <c r="F681">
        <v>40</v>
      </c>
      <c r="G681" s="4" t="s">
        <v>23</v>
      </c>
    </row>
    <row r="682" spans="1:7" x14ac:dyDescent="0.35">
      <c r="A682" t="s">
        <v>1433</v>
      </c>
      <c r="B682" t="s">
        <v>1434</v>
      </c>
      <c r="C682" t="str">
        <f>IF(PL損益計算書・収益計画!L42="","",TEXT((PL損益計算書・収益計画!L42),"#,##0"))</f>
        <v>1,000,000</v>
      </c>
      <c r="D682" t="s">
        <v>354</v>
      </c>
      <c r="E682">
        <v>9</v>
      </c>
      <c r="F682">
        <v>41</v>
      </c>
      <c r="G682" s="4" t="s">
        <v>23</v>
      </c>
    </row>
    <row r="683" spans="1:7" x14ac:dyDescent="0.35">
      <c r="A683" t="s">
        <v>1435</v>
      </c>
      <c r="B683" t="s">
        <v>1436</v>
      </c>
      <c r="C683" t="str">
        <f>IF(PL損益計算書・収益計画!L43="","",TEXT((PL損益計算書・収益計画!L43),"#,##0"))</f>
        <v>125,240,000</v>
      </c>
      <c r="D683" t="s">
        <v>354</v>
      </c>
      <c r="E683">
        <v>9</v>
      </c>
      <c r="F683">
        <v>42</v>
      </c>
      <c r="G683" s="4" t="s">
        <v>23</v>
      </c>
    </row>
    <row r="684" spans="1:7" x14ac:dyDescent="0.35">
      <c r="A684" t="s">
        <v>1437</v>
      </c>
      <c r="B684" t="s">
        <v>1438</v>
      </c>
      <c r="C684" t="str">
        <f>IF(PL損益計算書・収益計画!L44="","",TEXT((PL損益計算書・収益計画!L44),"0.0"))</f>
        <v>9.6</v>
      </c>
      <c r="D684" t="s">
        <v>354</v>
      </c>
      <c r="E684">
        <v>9</v>
      </c>
      <c r="F684">
        <v>43</v>
      </c>
      <c r="G684" s="4" t="s">
        <v>23</v>
      </c>
    </row>
    <row r="685" spans="1:7" x14ac:dyDescent="0.35">
      <c r="A685" t="s">
        <v>1439</v>
      </c>
      <c r="B685" t="s">
        <v>314</v>
      </c>
      <c r="C685" t="s">
        <v>315</v>
      </c>
      <c r="D685" t="s">
        <v>316</v>
      </c>
      <c r="E685">
        <v>9</v>
      </c>
      <c r="F685">
        <v>44</v>
      </c>
      <c r="G685" s="4" t="s">
        <v>23</v>
      </c>
    </row>
    <row r="686" spans="1:7" x14ac:dyDescent="0.35">
      <c r="A686" t="s">
        <v>1440</v>
      </c>
      <c r="B686" t="s">
        <v>1441</v>
      </c>
      <c r="C686" t="str">
        <f>IF(PL損益計算書・収益計画!L46="","",TEXT((PL損益計算書・収益計画!L46),"0"))</f>
        <v>1</v>
      </c>
      <c r="D686" t="s">
        <v>354</v>
      </c>
      <c r="E686">
        <v>9</v>
      </c>
      <c r="F686">
        <v>45</v>
      </c>
      <c r="G686" s="4" t="s">
        <v>23</v>
      </c>
    </row>
    <row r="687" spans="1:7" x14ac:dyDescent="0.35">
      <c r="A687" t="s">
        <v>1442</v>
      </c>
      <c r="B687" t="s">
        <v>1443</v>
      </c>
      <c r="C687" t="str">
        <f>IF(PL損益計算書・収益計画!L47="","",TEXT((PL損益計算書・収益計画!L47),"#,##0"))</f>
        <v>11,250,000</v>
      </c>
      <c r="D687" t="s">
        <v>354</v>
      </c>
      <c r="E687">
        <v>9</v>
      </c>
      <c r="F687">
        <v>46</v>
      </c>
      <c r="G687" s="4" t="s">
        <v>23</v>
      </c>
    </row>
    <row r="688" spans="1:7" x14ac:dyDescent="0.35">
      <c r="A688" t="s">
        <v>1444</v>
      </c>
      <c r="B688" t="s">
        <v>1445</v>
      </c>
      <c r="C688" t="str">
        <f>IF(PL損益計算書・収益計画!L48="","",TEXT((PL損益計算書・収益計画!L48),"#,##0"))</f>
        <v>0</v>
      </c>
      <c r="D688" t="s">
        <v>354</v>
      </c>
      <c r="E688">
        <v>9</v>
      </c>
      <c r="F688">
        <v>47</v>
      </c>
      <c r="G688" s="4" t="s">
        <v>23</v>
      </c>
    </row>
    <row r="689" spans="1:7" x14ac:dyDescent="0.35">
      <c r="A689" t="s">
        <v>1446</v>
      </c>
      <c r="B689" t="s">
        <v>1447</v>
      </c>
      <c r="C689" t="str">
        <f>IF(PL損益計算書・収益計画!L49="","",TEXT((PL損益計算書・収益計画!L49),"0.00"))</f>
        <v>20.00</v>
      </c>
      <c r="D689" t="s">
        <v>354</v>
      </c>
      <c r="E689">
        <v>9</v>
      </c>
      <c r="F689">
        <v>48</v>
      </c>
      <c r="G689" s="4" t="s">
        <v>23</v>
      </c>
    </row>
    <row r="690" spans="1:7" x14ac:dyDescent="0.35">
      <c r="A690" t="s">
        <v>1448</v>
      </c>
      <c r="B690" t="s">
        <v>314</v>
      </c>
      <c r="C690" t="s">
        <v>315</v>
      </c>
      <c r="D690" t="s">
        <v>316</v>
      </c>
      <c r="E690">
        <v>9</v>
      </c>
      <c r="F690">
        <v>49</v>
      </c>
      <c r="G690" s="4" t="s">
        <v>23</v>
      </c>
    </row>
    <row r="691" spans="1:7" x14ac:dyDescent="0.35">
      <c r="A691" t="s">
        <v>1449</v>
      </c>
      <c r="B691" t="s">
        <v>1450</v>
      </c>
      <c r="C691" t="str">
        <f>IF(PL損益計算書・収益計画!L51="","",TEXT((PL損益計算書・収益計画!L51),"#,##0"))</f>
        <v>78,750,000</v>
      </c>
      <c r="D691" t="s">
        <v>354</v>
      </c>
      <c r="E691">
        <v>9</v>
      </c>
      <c r="F691">
        <v>50</v>
      </c>
      <c r="G691" s="4" t="s">
        <v>23</v>
      </c>
    </row>
    <row r="692" spans="1:7" x14ac:dyDescent="0.35">
      <c r="A692" t="s">
        <v>1451</v>
      </c>
      <c r="B692" t="s">
        <v>1452</v>
      </c>
      <c r="C692" t="str">
        <f>IF(PL損益計算書・収益計画!L52="","",TEXT((PL損益計算書・収益計画!L52),"#,##0"))</f>
        <v/>
      </c>
      <c r="D692" t="s">
        <v>354</v>
      </c>
      <c r="E692">
        <v>9</v>
      </c>
      <c r="F692">
        <v>51</v>
      </c>
      <c r="G692" s="4" t="s">
        <v>23</v>
      </c>
    </row>
    <row r="693" spans="1:7" x14ac:dyDescent="0.35">
      <c r="A693" t="s">
        <v>1453</v>
      </c>
      <c r="B693" t="s">
        <v>1454</v>
      </c>
      <c r="C693" t="str">
        <f>IF(PL損益計算書・収益計画!L53="","",TEXT((PL損益計算書・収益計画!L53),"#,##0"))</f>
        <v>3,937,500</v>
      </c>
      <c r="D693" t="s">
        <v>354</v>
      </c>
      <c r="E693">
        <v>9</v>
      </c>
      <c r="F693">
        <v>52</v>
      </c>
      <c r="G693" s="4" t="s">
        <v>23</v>
      </c>
    </row>
    <row r="694" spans="1:7" x14ac:dyDescent="0.35">
      <c r="A694" t="s">
        <v>1455</v>
      </c>
      <c r="B694" t="s">
        <v>1456</v>
      </c>
      <c r="C694" t="str">
        <f>IF(PL損益計算書・収益計画!L54="","",TEXT((PL損益計算書・収益計画!L54),"0.0"))</f>
        <v>4.0</v>
      </c>
      <c r="D694" t="s">
        <v>354</v>
      </c>
      <c r="E694">
        <v>9</v>
      </c>
      <c r="F694">
        <v>53</v>
      </c>
      <c r="G694" s="4" t="s">
        <v>23</v>
      </c>
    </row>
    <row r="695" spans="1:7" x14ac:dyDescent="0.35">
      <c r="A695" t="s">
        <v>1457</v>
      </c>
      <c r="B695" t="s">
        <v>314</v>
      </c>
      <c r="C695" t="s">
        <v>315</v>
      </c>
      <c r="D695" t="s">
        <v>316</v>
      </c>
      <c r="E695">
        <v>9</v>
      </c>
      <c r="F695">
        <v>54</v>
      </c>
      <c r="G695" s="4" t="s">
        <v>23</v>
      </c>
    </row>
    <row r="696" spans="1:7" x14ac:dyDescent="0.35">
      <c r="A696" t="s">
        <v>1458</v>
      </c>
      <c r="B696" t="s">
        <v>1459</v>
      </c>
      <c r="C696" t="str">
        <f>IF(PL損益計算書・収益計画!L56="","",TEXT((PL損益計算書・収益計画!L56),"#,##0"))</f>
        <v>0</v>
      </c>
      <c r="D696" t="s">
        <v>354</v>
      </c>
      <c r="E696">
        <v>9</v>
      </c>
      <c r="F696">
        <v>55</v>
      </c>
      <c r="G696" s="4" t="s">
        <v>23</v>
      </c>
    </row>
    <row r="697" spans="1:7" x14ac:dyDescent="0.35">
      <c r="A697" t="s">
        <v>1460</v>
      </c>
      <c r="B697" t="s">
        <v>314</v>
      </c>
      <c r="C697" t="s">
        <v>315</v>
      </c>
      <c r="D697" t="s">
        <v>316</v>
      </c>
      <c r="E697">
        <v>9</v>
      </c>
      <c r="F697">
        <v>56</v>
      </c>
      <c r="G697" s="4" t="s">
        <v>23</v>
      </c>
    </row>
    <row r="698" spans="1:7" x14ac:dyDescent="0.35">
      <c r="A698" t="s">
        <v>1461</v>
      </c>
      <c r="B698" t="s">
        <v>314</v>
      </c>
      <c r="C698" t="s">
        <v>315</v>
      </c>
      <c r="D698" t="s">
        <v>316</v>
      </c>
      <c r="E698">
        <v>9</v>
      </c>
      <c r="F698">
        <v>57</v>
      </c>
      <c r="G698" s="4" t="s">
        <v>23</v>
      </c>
    </row>
    <row r="699" spans="1:7" x14ac:dyDescent="0.35">
      <c r="A699" t="s">
        <v>1462</v>
      </c>
      <c r="B699" t="s">
        <v>314</v>
      </c>
      <c r="C699" t="s">
        <v>315</v>
      </c>
      <c r="D699" t="s">
        <v>316</v>
      </c>
      <c r="E699">
        <v>9</v>
      </c>
      <c r="F699">
        <v>58</v>
      </c>
      <c r="G699" s="4" t="s">
        <v>23</v>
      </c>
    </row>
    <row r="700" spans="1:7" x14ac:dyDescent="0.35">
      <c r="A700" t="s">
        <v>1463</v>
      </c>
      <c r="B700" t="s">
        <v>314</v>
      </c>
      <c r="C700" t="s">
        <v>315</v>
      </c>
      <c r="D700" t="s">
        <v>316</v>
      </c>
      <c r="E700">
        <v>9</v>
      </c>
      <c r="F700">
        <v>59</v>
      </c>
      <c r="G700" s="4" t="s">
        <v>23</v>
      </c>
    </row>
    <row r="701" spans="1:7" x14ac:dyDescent="0.35">
      <c r="A701" t="s">
        <v>1464</v>
      </c>
      <c r="B701" t="s">
        <v>200</v>
      </c>
      <c r="C701" t="s">
        <v>315</v>
      </c>
      <c r="D701" t="s">
        <v>316</v>
      </c>
      <c r="E701">
        <v>10</v>
      </c>
      <c r="F701">
        <v>1</v>
      </c>
      <c r="G701" s="4" t="s">
        <v>23</v>
      </c>
    </row>
    <row r="702" spans="1:7" x14ac:dyDescent="0.35">
      <c r="A702" t="s">
        <v>1465</v>
      </c>
      <c r="B702" t="s">
        <v>200</v>
      </c>
      <c r="C702" t="str">
        <f>IF(PL損益計算書・収益計画!M3="","",TEXT(PL損益計算書・収益計画!M3,"yyyy年mm月"))</f>
        <v>2032年03月</v>
      </c>
      <c r="D702" t="s">
        <v>354</v>
      </c>
      <c r="E702">
        <v>10</v>
      </c>
      <c r="F702">
        <v>2</v>
      </c>
      <c r="G702" s="4" t="s">
        <v>23</v>
      </c>
    </row>
    <row r="703" spans="1:7" x14ac:dyDescent="0.35">
      <c r="A703" t="s">
        <v>1466</v>
      </c>
      <c r="B703" t="s">
        <v>314</v>
      </c>
      <c r="C703" t="s">
        <v>315</v>
      </c>
      <c r="D703" t="s">
        <v>316</v>
      </c>
      <c r="E703">
        <v>10</v>
      </c>
      <c r="F703">
        <v>3</v>
      </c>
      <c r="G703" s="4" t="s">
        <v>23</v>
      </c>
    </row>
    <row r="704" spans="1:7" x14ac:dyDescent="0.35">
      <c r="A704" t="s">
        <v>1467</v>
      </c>
      <c r="B704" t="s">
        <v>1468</v>
      </c>
      <c r="C704" t="str">
        <f>IF(PL損益計算書・収益計画!M5="","",TEXT((PL損益計算書・収益計画!M5),"#,##0"))</f>
        <v>0</v>
      </c>
      <c r="D704" t="s">
        <v>354</v>
      </c>
      <c r="E704">
        <v>10</v>
      </c>
      <c r="F704">
        <v>4</v>
      </c>
      <c r="G704" s="4" t="s">
        <v>23</v>
      </c>
    </row>
    <row r="705" spans="1:7" x14ac:dyDescent="0.35">
      <c r="A705" t="s">
        <v>1469</v>
      </c>
      <c r="B705" t="s">
        <v>1470</v>
      </c>
      <c r="C705" t="str">
        <f>IF(PL損益計算書・収益計画!M6="","",TEXT((PL損益計算書・収益計画!M6),"#,##0"))</f>
        <v/>
      </c>
      <c r="D705" t="s">
        <v>354</v>
      </c>
      <c r="E705">
        <v>10</v>
      </c>
      <c r="F705">
        <v>5</v>
      </c>
      <c r="G705" s="4" t="s">
        <v>23</v>
      </c>
    </row>
    <row r="706" spans="1:7" x14ac:dyDescent="0.35">
      <c r="A706" t="s">
        <v>1471</v>
      </c>
      <c r="B706" t="s">
        <v>1472</v>
      </c>
      <c r="C706" t="str">
        <f>IF(PL損益計算書・収益計画!M7="","",TEXT((PL損益計算書・収益計画!M7),"#,##0"))</f>
        <v/>
      </c>
      <c r="D706" t="s">
        <v>354</v>
      </c>
      <c r="E706">
        <v>10</v>
      </c>
      <c r="F706">
        <v>6</v>
      </c>
      <c r="G706" s="4" t="s">
        <v>23</v>
      </c>
    </row>
    <row r="707" spans="1:7" x14ac:dyDescent="0.35">
      <c r="A707" t="s">
        <v>1473</v>
      </c>
      <c r="B707" t="s">
        <v>1474</v>
      </c>
      <c r="C707" t="str">
        <f>IF(PL損益計算書・収益計画!M8="","",TEXT((PL損益計算書・収益計画!M8),"#,##0"))</f>
        <v>0</v>
      </c>
      <c r="D707" t="s">
        <v>354</v>
      </c>
      <c r="E707">
        <v>10</v>
      </c>
      <c r="F707">
        <v>7</v>
      </c>
      <c r="G707" s="4" t="s">
        <v>23</v>
      </c>
    </row>
    <row r="708" spans="1:7" x14ac:dyDescent="0.35">
      <c r="A708" t="s">
        <v>1475</v>
      </c>
      <c r="B708" t="s">
        <v>1476</v>
      </c>
      <c r="C708" t="str">
        <f>IF(PL損益計算書・収益計画!M9="","",TEXT((PL損益計算書・収益計画!M9),"#,##0"))</f>
        <v/>
      </c>
      <c r="D708" t="s">
        <v>354</v>
      </c>
      <c r="E708">
        <v>10</v>
      </c>
      <c r="F708">
        <v>8</v>
      </c>
      <c r="G708" s="4" t="s">
        <v>23</v>
      </c>
    </row>
    <row r="709" spans="1:7" x14ac:dyDescent="0.35">
      <c r="A709" t="s">
        <v>1477</v>
      </c>
      <c r="B709" t="s">
        <v>1478</v>
      </c>
      <c r="C709" t="str">
        <f>IF(PL損益計算書・収益計画!M10="","",TEXT((PL損益計算書・収益計画!M10),"#,##0"))</f>
        <v>0</v>
      </c>
      <c r="D709" t="s">
        <v>354</v>
      </c>
      <c r="E709">
        <v>10</v>
      </c>
      <c r="F709">
        <v>9</v>
      </c>
      <c r="G709" s="4" t="s">
        <v>23</v>
      </c>
    </row>
    <row r="710" spans="1:7" x14ac:dyDescent="0.35">
      <c r="A710" t="s">
        <v>1479</v>
      </c>
      <c r="B710" t="s">
        <v>1480</v>
      </c>
      <c r="C710" t="str">
        <f>IF(PL損益計算書・収益計画!M11="","",TEXT((PL損益計算書・収益計画!M11),"#,##0"))</f>
        <v/>
      </c>
      <c r="D710" t="s">
        <v>354</v>
      </c>
      <c r="E710">
        <v>10</v>
      </c>
      <c r="F710">
        <v>10</v>
      </c>
      <c r="G710" s="4" t="s">
        <v>23</v>
      </c>
    </row>
    <row r="711" spans="1:7" x14ac:dyDescent="0.35">
      <c r="A711" t="s">
        <v>1481</v>
      </c>
      <c r="B711" t="s">
        <v>1482</v>
      </c>
      <c r="C711" t="str">
        <f>IF(PL損益計算書・収益計画!M12="","",TEXT((PL損益計算書・収益計画!M12),"#,##0"))</f>
        <v/>
      </c>
      <c r="D711" t="s">
        <v>354</v>
      </c>
      <c r="E711">
        <v>10</v>
      </c>
      <c r="F711">
        <v>11</v>
      </c>
      <c r="G711" s="4" t="s">
        <v>23</v>
      </c>
    </row>
    <row r="712" spans="1:7" x14ac:dyDescent="0.35">
      <c r="A712" t="s">
        <v>1483</v>
      </c>
      <c r="B712" t="s">
        <v>1484</v>
      </c>
      <c r="C712" t="str">
        <f>IF(PL損益計算書・収益計画!M13="","",TEXT((PL損益計算書・収益計画!M13),"#,##0"))</f>
        <v/>
      </c>
      <c r="D712" t="s">
        <v>354</v>
      </c>
      <c r="E712">
        <v>10</v>
      </c>
      <c r="F712">
        <v>12</v>
      </c>
      <c r="G712" s="4" t="s">
        <v>23</v>
      </c>
    </row>
    <row r="713" spans="1:7" x14ac:dyDescent="0.35">
      <c r="A713" t="s">
        <v>1485</v>
      </c>
      <c r="B713" t="s">
        <v>1486</v>
      </c>
      <c r="C713" t="str">
        <f>IF(PL損益計算書・収益計画!M14="","",TEXT((PL損益計算書・収益計画!M14),"#,##0"))</f>
        <v/>
      </c>
      <c r="D713" t="s">
        <v>354</v>
      </c>
      <c r="E713">
        <v>10</v>
      </c>
      <c r="F713">
        <v>13</v>
      </c>
      <c r="G713" s="4" t="s">
        <v>23</v>
      </c>
    </row>
    <row r="714" spans="1:7" x14ac:dyDescent="0.35">
      <c r="A714" t="s">
        <v>1487</v>
      </c>
      <c r="B714" t="s">
        <v>1488</v>
      </c>
      <c r="C714" t="str">
        <f>IF(PL損益計算書・収益計画!M15="","",TEXT((PL損益計算書・収益計画!M15),"#,##0"))</f>
        <v>0</v>
      </c>
      <c r="D714" t="s">
        <v>354</v>
      </c>
      <c r="E714">
        <v>10</v>
      </c>
      <c r="F714">
        <v>14</v>
      </c>
      <c r="G714" s="4" t="s">
        <v>23</v>
      </c>
    </row>
    <row r="715" spans="1:7" x14ac:dyDescent="0.35">
      <c r="A715" t="s">
        <v>1489</v>
      </c>
      <c r="B715" t="s">
        <v>1490</v>
      </c>
      <c r="C715" t="str">
        <f>IF(PL損益計算書・収益計画!M16="","",TEXT((PL損益計算書・収益計画!M16),"#,##0"))</f>
        <v>0</v>
      </c>
      <c r="D715" t="s">
        <v>354</v>
      </c>
      <c r="E715">
        <v>10</v>
      </c>
      <c r="F715">
        <v>15</v>
      </c>
      <c r="G715" s="4" t="s">
        <v>23</v>
      </c>
    </row>
    <row r="716" spans="1:7" x14ac:dyDescent="0.35">
      <c r="A716" t="s">
        <v>1491</v>
      </c>
      <c r="B716" t="s">
        <v>1492</v>
      </c>
      <c r="C716" t="str">
        <f>IF(PL損益計算書・収益計画!M17="","",TEXT((PL損益計算書・収益計画!M17),"#,##0"))</f>
        <v>0</v>
      </c>
      <c r="D716" t="s">
        <v>354</v>
      </c>
      <c r="E716">
        <v>10</v>
      </c>
      <c r="F716">
        <v>16</v>
      </c>
      <c r="G716" s="4" t="s">
        <v>23</v>
      </c>
    </row>
    <row r="717" spans="1:7" x14ac:dyDescent="0.35">
      <c r="A717" t="s">
        <v>1493</v>
      </c>
      <c r="B717" t="s">
        <v>1494</v>
      </c>
      <c r="C717" t="str">
        <f>IF(PL損益計算書・収益計画!M18="","",TEXT((PL損益計算書・収益計画!M18),"#,##0"))</f>
        <v/>
      </c>
      <c r="D717" t="s">
        <v>354</v>
      </c>
      <c r="E717">
        <v>10</v>
      </c>
      <c r="F717">
        <v>17</v>
      </c>
      <c r="G717" s="4" t="s">
        <v>23</v>
      </c>
    </row>
    <row r="718" spans="1:7" x14ac:dyDescent="0.35">
      <c r="A718" t="s">
        <v>1495</v>
      </c>
      <c r="B718" t="s">
        <v>1478</v>
      </c>
      <c r="C718" t="str">
        <f>IF(PL損益計算書・収益計画!M19="","",TEXT((PL損益計算書・収益計画!M19),"#,##0"))</f>
        <v>0</v>
      </c>
      <c r="D718" t="s">
        <v>354</v>
      </c>
      <c r="E718">
        <v>10</v>
      </c>
      <c r="F718">
        <v>18</v>
      </c>
      <c r="G718" s="4" t="s">
        <v>23</v>
      </c>
    </row>
    <row r="719" spans="1:7" x14ac:dyDescent="0.35">
      <c r="A719" t="s">
        <v>1496</v>
      </c>
      <c r="B719" t="s">
        <v>1497</v>
      </c>
      <c r="C719" t="str">
        <f>IF(PL損益計算書・収益計画!M20="","",TEXT((PL損益計算書・収益計画!M20),"#,##0"))</f>
        <v/>
      </c>
      <c r="D719" t="s">
        <v>354</v>
      </c>
      <c r="E719">
        <v>10</v>
      </c>
      <c r="F719">
        <v>19</v>
      </c>
      <c r="G719" s="4" t="s">
        <v>23</v>
      </c>
    </row>
    <row r="720" spans="1:7" x14ac:dyDescent="0.35">
      <c r="A720" t="s">
        <v>1498</v>
      </c>
      <c r="B720" t="s">
        <v>314</v>
      </c>
      <c r="C720" t="s">
        <v>315</v>
      </c>
      <c r="D720" t="s">
        <v>316</v>
      </c>
      <c r="E720">
        <v>10</v>
      </c>
      <c r="F720">
        <v>20</v>
      </c>
      <c r="G720" s="4" t="s">
        <v>23</v>
      </c>
    </row>
    <row r="721" spans="1:7" x14ac:dyDescent="0.35">
      <c r="A721" t="s">
        <v>1499</v>
      </c>
      <c r="B721" t="s">
        <v>1500</v>
      </c>
      <c r="C721" t="str">
        <f>IF(PL損益計算書・収益計画!M22="","",TEXT((PL損益計算書・収益計画!M22),"#,##0"))</f>
        <v/>
      </c>
      <c r="D721" t="s">
        <v>354</v>
      </c>
      <c r="E721">
        <v>10</v>
      </c>
      <c r="F721">
        <v>21</v>
      </c>
      <c r="G721" s="4" t="s">
        <v>23</v>
      </c>
    </row>
    <row r="722" spans="1:7" x14ac:dyDescent="0.35">
      <c r="A722" t="s">
        <v>1501</v>
      </c>
      <c r="B722" t="s">
        <v>1482</v>
      </c>
      <c r="C722" t="str">
        <f>IF(PL損益計算書・収益計画!M23="","",TEXT((PL損益計算書・収益計画!M23),"#,##0"))</f>
        <v/>
      </c>
      <c r="D722" t="s">
        <v>354</v>
      </c>
      <c r="E722">
        <v>10</v>
      </c>
      <c r="F722">
        <v>22</v>
      </c>
      <c r="G722" s="4" t="s">
        <v>23</v>
      </c>
    </row>
    <row r="723" spans="1:7" x14ac:dyDescent="0.35">
      <c r="A723" t="s">
        <v>1502</v>
      </c>
      <c r="B723" t="s">
        <v>1503</v>
      </c>
      <c r="C723" t="str">
        <f>IF(PL損益計算書・収益計画!M24="","",TEXT((PL損益計算書・収益計画!M24),"#,##0"))</f>
        <v/>
      </c>
      <c r="D723" t="s">
        <v>354</v>
      </c>
      <c r="E723">
        <v>10</v>
      </c>
      <c r="F723">
        <v>23</v>
      </c>
      <c r="G723" s="4" t="s">
        <v>23</v>
      </c>
    </row>
    <row r="724" spans="1:7" x14ac:dyDescent="0.35">
      <c r="A724" t="s">
        <v>1504</v>
      </c>
      <c r="B724" t="s">
        <v>1486</v>
      </c>
      <c r="C724" t="str">
        <f>IF(PL損益計算書・収益計画!M25="","",TEXT((PL損益計算書・収益計画!M25),"#,##0"))</f>
        <v/>
      </c>
      <c r="D724" t="s">
        <v>354</v>
      </c>
      <c r="E724">
        <v>10</v>
      </c>
      <c r="F724">
        <v>24</v>
      </c>
      <c r="G724" s="4" t="s">
        <v>23</v>
      </c>
    </row>
    <row r="725" spans="1:7" x14ac:dyDescent="0.35">
      <c r="A725" t="s">
        <v>1505</v>
      </c>
      <c r="B725" t="s">
        <v>1506</v>
      </c>
      <c r="C725" t="str">
        <f>IF(PL損益計算書・収益計画!M26="","",TEXT((PL損益計算書・収益計画!M26),"#,##0"))</f>
        <v>0</v>
      </c>
      <c r="D725" t="s">
        <v>354</v>
      </c>
      <c r="E725">
        <v>10</v>
      </c>
      <c r="F725">
        <v>25</v>
      </c>
      <c r="G725" s="4" t="s">
        <v>23</v>
      </c>
    </row>
    <row r="726" spans="1:7" x14ac:dyDescent="0.35">
      <c r="A726" t="s">
        <v>1507</v>
      </c>
      <c r="B726" t="s">
        <v>1508</v>
      </c>
      <c r="C726" t="str">
        <f>IF(PL損益計算書・収益計画!M27="","",TEXT((PL損益計算書・収益計画!M27),"#,##0"))</f>
        <v>0</v>
      </c>
      <c r="D726" t="s">
        <v>354</v>
      </c>
      <c r="E726">
        <v>10</v>
      </c>
      <c r="F726">
        <v>26</v>
      </c>
      <c r="G726" s="4" t="s">
        <v>23</v>
      </c>
    </row>
    <row r="727" spans="1:7" x14ac:dyDescent="0.35">
      <c r="A727" t="s">
        <v>1509</v>
      </c>
      <c r="B727" t="s">
        <v>1510</v>
      </c>
      <c r="C727" t="str">
        <f>IF(PL損益計算書・収益計画!M28="","",TEXT((PL損益計算書・収益計画!M28),"#,##0"))</f>
        <v>0</v>
      </c>
      <c r="D727" t="s">
        <v>354</v>
      </c>
      <c r="E727">
        <v>10</v>
      </c>
      <c r="F727">
        <v>27</v>
      </c>
      <c r="G727" s="4" t="s">
        <v>23</v>
      </c>
    </row>
    <row r="728" spans="1:7" x14ac:dyDescent="0.35">
      <c r="A728" t="s">
        <v>1511</v>
      </c>
      <c r="B728" t="s">
        <v>1512</v>
      </c>
      <c r="C728" t="str">
        <f>IF(PL損益計算書・収益計画!M29="","",TEXT((PL損益計算書・収益計画!M29),"#,##0"))</f>
        <v/>
      </c>
      <c r="D728" t="s">
        <v>354</v>
      </c>
      <c r="E728">
        <v>10</v>
      </c>
      <c r="F728">
        <v>28</v>
      </c>
      <c r="G728" s="4" t="s">
        <v>23</v>
      </c>
    </row>
    <row r="729" spans="1:7" x14ac:dyDescent="0.35">
      <c r="A729" t="s">
        <v>1513</v>
      </c>
      <c r="B729" t="s">
        <v>1514</v>
      </c>
      <c r="C729" t="str">
        <f>IF(PL損益計算書・収益計画!M30="","",TEXT((PL損益計算書・収益計画!M30),"#,##0"))</f>
        <v/>
      </c>
      <c r="D729" t="s">
        <v>354</v>
      </c>
      <c r="E729">
        <v>10</v>
      </c>
      <c r="F729">
        <v>29</v>
      </c>
      <c r="G729" s="4" t="s">
        <v>23</v>
      </c>
    </row>
    <row r="730" spans="1:7" x14ac:dyDescent="0.35">
      <c r="A730" t="s">
        <v>1515</v>
      </c>
      <c r="B730" t="s">
        <v>1516</v>
      </c>
      <c r="C730" t="str">
        <f>IF(PL損益計算書・収益計画!M31="","",TEXT((PL損益計算書・収益計画!M31),"#,##0"))</f>
        <v>0</v>
      </c>
      <c r="D730" t="s">
        <v>354</v>
      </c>
      <c r="E730">
        <v>10</v>
      </c>
      <c r="F730">
        <v>30</v>
      </c>
      <c r="G730" s="4" t="s">
        <v>23</v>
      </c>
    </row>
    <row r="731" spans="1:7" x14ac:dyDescent="0.35">
      <c r="A731" t="s">
        <v>1517</v>
      </c>
      <c r="B731" t="s">
        <v>314</v>
      </c>
      <c r="C731" t="s">
        <v>315</v>
      </c>
      <c r="D731" t="s">
        <v>316</v>
      </c>
      <c r="E731">
        <v>10</v>
      </c>
      <c r="F731">
        <v>31</v>
      </c>
      <c r="G731" s="4" t="s">
        <v>23</v>
      </c>
    </row>
    <row r="732" spans="1:7" x14ac:dyDescent="0.35">
      <c r="A732" t="s">
        <v>1518</v>
      </c>
      <c r="B732" t="s">
        <v>314</v>
      </c>
      <c r="C732" t="s">
        <v>315</v>
      </c>
      <c r="D732" t="s">
        <v>316</v>
      </c>
      <c r="E732">
        <v>10</v>
      </c>
      <c r="F732">
        <v>32</v>
      </c>
      <c r="G732" s="4" t="s">
        <v>23</v>
      </c>
    </row>
    <row r="733" spans="1:7" x14ac:dyDescent="0.35">
      <c r="A733" t="s">
        <v>1519</v>
      </c>
      <c r="B733" t="s">
        <v>314</v>
      </c>
      <c r="C733" t="s">
        <v>315</v>
      </c>
      <c r="D733" t="s">
        <v>316</v>
      </c>
      <c r="E733">
        <v>10</v>
      </c>
      <c r="F733">
        <v>33</v>
      </c>
      <c r="G733" s="4" t="s">
        <v>23</v>
      </c>
    </row>
    <row r="734" spans="1:7" x14ac:dyDescent="0.35">
      <c r="A734" t="s">
        <v>1520</v>
      </c>
      <c r="B734" t="s">
        <v>314</v>
      </c>
      <c r="C734" t="s">
        <v>315</v>
      </c>
      <c r="D734" t="s">
        <v>316</v>
      </c>
      <c r="E734">
        <v>10</v>
      </c>
      <c r="F734">
        <v>34</v>
      </c>
      <c r="G734" s="4" t="s">
        <v>23</v>
      </c>
    </row>
    <row r="735" spans="1:7" x14ac:dyDescent="0.35">
      <c r="A735" t="s">
        <v>1521</v>
      </c>
      <c r="B735" t="s">
        <v>314</v>
      </c>
      <c r="C735" t="s">
        <v>315</v>
      </c>
      <c r="D735" t="s">
        <v>316</v>
      </c>
      <c r="E735">
        <v>10</v>
      </c>
      <c r="F735">
        <v>35</v>
      </c>
      <c r="G735" s="4" t="s">
        <v>23</v>
      </c>
    </row>
    <row r="736" spans="1:7" x14ac:dyDescent="0.35">
      <c r="A736" t="s">
        <v>1522</v>
      </c>
      <c r="B736" t="s">
        <v>314</v>
      </c>
      <c r="C736" t="s">
        <v>315</v>
      </c>
      <c r="D736" t="s">
        <v>316</v>
      </c>
      <c r="E736">
        <v>10</v>
      </c>
      <c r="F736">
        <v>36</v>
      </c>
      <c r="G736" s="4" t="s">
        <v>23</v>
      </c>
    </row>
    <row r="737" spans="1:7" x14ac:dyDescent="0.35">
      <c r="A737" t="s">
        <v>1523</v>
      </c>
      <c r="B737" t="s">
        <v>1506</v>
      </c>
      <c r="C737" t="str">
        <f>IF(PL損益計算書・収益計画!M38="","",TEXT((PL損益計算書・収益計画!M38),"#,##0"))</f>
        <v>0</v>
      </c>
      <c r="D737" t="s">
        <v>354</v>
      </c>
      <c r="E737">
        <v>10</v>
      </c>
      <c r="F737">
        <v>37</v>
      </c>
      <c r="G737" s="4" t="s">
        <v>23</v>
      </c>
    </row>
    <row r="738" spans="1:7" x14ac:dyDescent="0.35">
      <c r="A738" t="s">
        <v>1524</v>
      </c>
      <c r="B738" t="s">
        <v>1525</v>
      </c>
      <c r="C738" t="str">
        <f>IF(PL損益計算書・収益計画!M39="","",TEXT((PL損益計算書・収益計画!M39),"#,##0"))</f>
        <v>0</v>
      </c>
      <c r="D738" t="s">
        <v>354</v>
      </c>
      <c r="E738">
        <v>10</v>
      </c>
      <c r="F738">
        <v>38</v>
      </c>
      <c r="G738" s="4" t="s">
        <v>23</v>
      </c>
    </row>
    <row r="739" spans="1:7" x14ac:dyDescent="0.35">
      <c r="A739" t="s">
        <v>1526</v>
      </c>
      <c r="B739" t="s">
        <v>1527</v>
      </c>
      <c r="C739" t="str">
        <f>IF(PL損益計算書・収益計画!M40="","",TEXT((PL損益計算書・収益計画!M40),"#,##0"))</f>
        <v>0</v>
      </c>
      <c r="D739" t="s">
        <v>354</v>
      </c>
      <c r="E739">
        <v>10</v>
      </c>
      <c r="F739">
        <v>39</v>
      </c>
      <c r="G739" s="4" t="s">
        <v>23</v>
      </c>
    </row>
    <row r="740" spans="1:7" x14ac:dyDescent="0.35">
      <c r="A740" t="s">
        <v>1528</v>
      </c>
      <c r="B740" t="s">
        <v>1529</v>
      </c>
      <c r="C740" t="str">
        <f>IF(PL損益計算書・収益計画!M41="","",TEXT((PL損益計算書・収益計画!M41),"#,##0"))</f>
        <v>0</v>
      </c>
      <c r="D740" t="s">
        <v>354</v>
      </c>
      <c r="E740">
        <v>10</v>
      </c>
      <c r="F740">
        <v>40</v>
      </c>
      <c r="G740" s="4" t="s">
        <v>23</v>
      </c>
    </row>
    <row r="741" spans="1:7" x14ac:dyDescent="0.35">
      <c r="A741" t="s">
        <v>1530</v>
      </c>
      <c r="B741" t="s">
        <v>1531</v>
      </c>
      <c r="C741" t="str">
        <f>IF(PL損益計算書・収益計画!M42="","",TEXT((PL損益計算書・収益計画!M42),"#,##0"))</f>
        <v>0</v>
      </c>
      <c r="D741" t="s">
        <v>354</v>
      </c>
      <c r="E741">
        <v>10</v>
      </c>
      <c r="F741">
        <v>41</v>
      </c>
      <c r="G741" s="4" t="s">
        <v>23</v>
      </c>
    </row>
    <row r="742" spans="1:7" x14ac:dyDescent="0.35">
      <c r="A742" t="s">
        <v>1532</v>
      </c>
      <c r="B742" t="s">
        <v>1533</v>
      </c>
      <c r="C742" t="str">
        <f>IF(PL損益計算書・収益計画!M43="","",TEXT((PL損益計算書・収益計画!M43),"#,##0"))</f>
        <v>0</v>
      </c>
      <c r="D742" t="s">
        <v>354</v>
      </c>
      <c r="E742">
        <v>10</v>
      </c>
      <c r="F742">
        <v>42</v>
      </c>
      <c r="G742" s="4" t="s">
        <v>23</v>
      </c>
    </row>
    <row r="743" spans="1:7" x14ac:dyDescent="0.35">
      <c r="A743" t="s">
        <v>1534</v>
      </c>
      <c r="B743" t="s">
        <v>1535</v>
      </c>
      <c r="C743" t="str">
        <f>IF(PL損益計算書・収益計画!M44="","",TEXT((PL損益計算書・収益計画!M44),"0.0"))</f>
        <v>0.0</v>
      </c>
      <c r="D743" t="s">
        <v>354</v>
      </c>
      <c r="E743">
        <v>10</v>
      </c>
      <c r="F743">
        <v>43</v>
      </c>
      <c r="G743" s="4" t="s">
        <v>23</v>
      </c>
    </row>
    <row r="744" spans="1:7" x14ac:dyDescent="0.35">
      <c r="A744" t="s">
        <v>1536</v>
      </c>
      <c r="B744" t="s">
        <v>314</v>
      </c>
      <c r="C744" t="s">
        <v>315</v>
      </c>
      <c r="D744" t="s">
        <v>316</v>
      </c>
      <c r="E744">
        <v>10</v>
      </c>
      <c r="F744">
        <v>44</v>
      </c>
      <c r="G744" s="4" t="s">
        <v>23</v>
      </c>
    </row>
    <row r="745" spans="1:7" x14ac:dyDescent="0.35">
      <c r="A745" t="s">
        <v>1537</v>
      </c>
      <c r="B745" t="s">
        <v>1538</v>
      </c>
      <c r="C745" t="str">
        <f>IF(PL損益計算書・収益計画!M46="","",TEXT((PL損益計算書・収益計画!M46),"0"))</f>
        <v/>
      </c>
      <c r="D745" t="s">
        <v>354</v>
      </c>
      <c r="E745">
        <v>10</v>
      </c>
      <c r="F745">
        <v>45</v>
      </c>
      <c r="G745" s="4" t="s">
        <v>23</v>
      </c>
    </row>
    <row r="746" spans="1:7" x14ac:dyDescent="0.35">
      <c r="A746" t="s">
        <v>1539</v>
      </c>
      <c r="B746" t="s">
        <v>1540</v>
      </c>
      <c r="C746" t="str">
        <f>IF(PL損益計算書・収益計画!M47="","",TEXT((PL損益計算書・収益計画!M47),"#,##0"))</f>
        <v/>
      </c>
      <c r="D746" t="s">
        <v>354</v>
      </c>
      <c r="E746">
        <v>10</v>
      </c>
      <c r="F746">
        <v>46</v>
      </c>
      <c r="G746" s="4" t="s">
        <v>23</v>
      </c>
    </row>
    <row r="747" spans="1:7" x14ac:dyDescent="0.35">
      <c r="A747" t="s">
        <v>1541</v>
      </c>
      <c r="B747" t="s">
        <v>1542</v>
      </c>
      <c r="C747" t="str">
        <f>IF(PL損益計算書・収益計画!M48="","",TEXT((PL損益計算書・収益計画!M48),"#,##0"))</f>
        <v/>
      </c>
      <c r="D747" t="s">
        <v>354</v>
      </c>
      <c r="E747">
        <v>10</v>
      </c>
      <c r="F747">
        <v>47</v>
      </c>
      <c r="G747" s="4" t="s">
        <v>23</v>
      </c>
    </row>
    <row r="748" spans="1:7" x14ac:dyDescent="0.35">
      <c r="A748" t="s">
        <v>1543</v>
      </c>
      <c r="B748" t="s">
        <v>1544</v>
      </c>
      <c r="C748" t="str">
        <f>IF(PL損益計算書・収益計画!M49="","",TEXT((PL損益計算書・収益計画!M49),"0.00"))</f>
        <v/>
      </c>
      <c r="D748" t="s">
        <v>354</v>
      </c>
      <c r="E748">
        <v>10</v>
      </c>
      <c r="F748">
        <v>48</v>
      </c>
      <c r="G748" s="4" t="s">
        <v>23</v>
      </c>
    </row>
    <row r="749" spans="1:7" x14ac:dyDescent="0.35">
      <c r="A749" t="s">
        <v>1545</v>
      </c>
      <c r="B749" t="s">
        <v>314</v>
      </c>
      <c r="C749" t="s">
        <v>315</v>
      </c>
      <c r="D749" t="s">
        <v>316</v>
      </c>
      <c r="E749">
        <v>10</v>
      </c>
      <c r="F749">
        <v>49</v>
      </c>
      <c r="G749" s="4" t="s">
        <v>23</v>
      </c>
    </row>
    <row r="750" spans="1:7" x14ac:dyDescent="0.35">
      <c r="A750" t="s">
        <v>1546</v>
      </c>
      <c r="B750" t="s">
        <v>1547</v>
      </c>
      <c r="C750" t="str">
        <f>IF(PL損益計算書・収益計画!M51="","",TEXT((PL損益計算書・収益計画!M51),"#,##0"))</f>
        <v/>
      </c>
      <c r="D750" t="s">
        <v>354</v>
      </c>
      <c r="E750">
        <v>10</v>
      </c>
      <c r="F750">
        <v>50</v>
      </c>
      <c r="G750" s="4" t="s">
        <v>23</v>
      </c>
    </row>
    <row r="751" spans="1:7" x14ac:dyDescent="0.35">
      <c r="A751" t="s">
        <v>1548</v>
      </c>
      <c r="B751" t="s">
        <v>1549</v>
      </c>
      <c r="C751" t="str">
        <f>IF(PL損益計算書・収益計画!M52="","",TEXT((PL損益計算書・収益計画!M52),"#,##0"))</f>
        <v/>
      </c>
      <c r="D751" t="s">
        <v>354</v>
      </c>
      <c r="E751">
        <v>10</v>
      </c>
      <c r="F751">
        <v>51</v>
      </c>
      <c r="G751" s="4" t="s">
        <v>23</v>
      </c>
    </row>
    <row r="752" spans="1:7" x14ac:dyDescent="0.35">
      <c r="A752" t="s">
        <v>1550</v>
      </c>
      <c r="B752" t="s">
        <v>1551</v>
      </c>
      <c r="C752" t="str">
        <f>IF(PL損益計算書・収益計画!M53="","",TEXT((PL損益計算書・収益計画!M53),"#,##0"))</f>
        <v/>
      </c>
      <c r="D752" t="s">
        <v>354</v>
      </c>
      <c r="E752">
        <v>10</v>
      </c>
      <c r="F752">
        <v>52</v>
      </c>
      <c r="G752" s="4" t="s">
        <v>23</v>
      </c>
    </row>
    <row r="753" spans="1:7" x14ac:dyDescent="0.35">
      <c r="A753" t="s">
        <v>1552</v>
      </c>
      <c r="B753" t="s">
        <v>1553</v>
      </c>
      <c r="C753" t="str">
        <f>IF(PL損益計算書・収益計画!M54="","",TEXT((PL損益計算書・収益計画!M54),"0.0"))</f>
        <v>0.0</v>
      </c>
      <c r="D753" t="s">
        <v>354</v>
      </c>
      <c r="E753">
        <v>10</v>
      </c>
      <c r="F753">
        <v>53</v>
      </c>
      <c r="G753" s="4" t="s">
        <v>23</v>
      </c>
    </row>
    <row r="754" spans="1:7" x14ac:dyDescent="0.35">
      <c r="A754" t="s">
        <v>1554</v>
      </c>
      <c r="B754" t="s">
        <v>314</v>
      </c>
      <c r="C754" t="s">
        <v>315</v>
      </c>
      <c r="D754" t="s">
        <v>316</v>
      </c>
      <c r="E754">
        <v>10</v>
      </c>
      <c r="F754">
        <v>54</v>
      </c>
      <c r="G754" s="4" t="s">
        <v>23</v>
      </c>
    </row>
    <row r="755" spans="1:7" x14ac:dyDescent="0.35">
      <c r="A755" t="s">
        <v>1555</v>
      </c>
      <c r="B755" t="s">
        <v>1556</v>
      </c>
      <c r="C755" t="str">
        <f>IF(PL損益計算書・収益計画!M56="","",TEXT((PL損益計算書・収益計画!M56),"#,##0"))</f>
        <v/>
      </c>
      <c r="D755" t="s">
        <v>354</v>
      </c>
      <c r="E755">
        <v>10</v>
      </c>
      <c r="F755">
        <v>55</v>
      </c>
      <c r="G755" s="4" t="s">
        <v>23</v>
      </c>
    </row>
    <row r="756" spans="1:7" x14ac:dyDescent="0.35">
      <c r="A756" t="s">
        <v>1557</v>
      </c>
      <c r="B756" t="s">
        <v>314</v>
      </c>
      <c r="C756" t="s">
        <v>315</v>
      </c>
      <c r="D756" t="s">
        <v>316</v>
      </c>
      <c r="E756">
        <v>10</v>
      </c>
      <c r="F756">
        <v>56</v>
      </c>
      <c r="G756" s="4" t="s">
        <v>23</v>
      </c>
    </row>
    <row r="757" spans="1:7" x14ac:dyDescent="0.35">
      <c r="A757" t="s">
        <v>1558</v>
      </c>
      <c r="B757" t="s">
        <v>314</v>
      </c>
      <c r="C757" t="s">
        <v>315</v>
      </c>
      <c r="D757" t="s">
        <v>316</v>
      </c>
      <c r="E757">
        <v>10</v>
      </c>
      <c r="F757">
        <v>57</v>
      </c>
      <c r="G757" s="4" t="s">
        <v>23</v>
      </c>
    </row>
    <row r="758" spans="1:7" x14ac:dyDescent="0.35">
      <c r="A758" t="s">
        <v>1559</v>
      </c>
      <c r="B758" t="s">
        <v>314</v>
      </c>
      <c r="C758" t="s">
        <v>315</v>
      </c>
      <c r="D758" t="s">
        <v>316</v>
      </c>
      <c r="E758">
        <v>10</v>
      </c>
      <c r="F758">
        <v>58</v>
      </c>
      <c r="G758" s="4" t="s">
        <v>23</v>
      </c>
    </row>
    <row r="759" spans="1:7" x14ac:dyDescent="0.35">
      <c r="A759" t="s">
        <v>1560</v>
      </c>
      <c r="B759" t="s">
        <v>314</v>
      </c>
      <c r="C759" t="s">
        <v>315</v>
      </c>
      <c r="D759" t="s">
        <v>316</v>
      </c>
      <c r="E759">
        <v>10</v>
      </c>
      <c r="F759">
        <v>59</v>
      </c>
      <c r="G759" s="4" t="s">
        <v>23</v>
      </c>
    </row>
    <row r="760" spans="1:7" x14ac:dyDescent="0.35">
      <c r="A760" t="s">
        <v>1561</v>
      </c>
      <c r="B760" t="s">
        <v>201</v>
      </c>
      <c r="C760" t="s">
        <v>315</v>
      </c>
      <c r="D760" t="s">
        <v>316</v>
      </c>
      <c r="E760">
        <v>11</v>
      </c>
      <c r="F760">
        <v>1</v>
      </c>
      <c r="G760" s="4" t="s">
        <v>23</v>
      </c>
    </row>
    <row r="761" spans="1:7" x14ac:dyDescent="0.35">
      <c r="A761" t="s">
        <v>1562</v>
      </c>
      <c r="B761" t="s">
        <v>201</v>
      </c>
      <c r="C761" t="str">
        <f>IF(PL損益計算書・収益計画!N3="","",TEXT(PL損益計算書・収益計画!N3,"yyyy年mm月"))</f>
        <v>2033年03月</v>
      </c>
      <c r="D761" t="s">
        <v>354</v>
      </c>
      <c r="E761">
        <v>11</v>
      </c>
      <c r="F761">
        <v>2</v>
      </c>
      <c r="G761" s="4" t="s">
        <v>23</v>
      </c>
    </row>
    <row r="762" spans="1:7" x14ac:dyDescent="0.35">
      <c r="A762" t="s">
        <v>1563</v>
      </c>
      <c r="B762" t="s">
        <v>314</v>
      </c>
      <c r="C762" t="s">
        <v>315</v>
      </c>
      <c r="D762" t="s">
        <v>316</v>
      </c>
      <c r="E762">
        <v>11</v>
      </c>
      <c r="F762">
        <v>3</v>
      </c>
      <c r="G762" s="4" t="s">
        <v>23</v>
      </c>
    </row>
    <row r="763" spans="1:7" x14ac:dyDescent="0.35">
      <c r="A763" t="s">
        <v>1564</v>
      </c>
      <c r="B763" t="s">
        <v>1565</v>
      </c>
      <c r="C763" t="str">
        <f>IF(PL損益計算書・収益計画!N5="","",TEXT((PL損益計算書・収益計画!N5),"#,##0"))</f>
        <v>0</v>
      </c>
      <c r="D763" t="s">
        <v>354</v>
      </c>
      <c r="E763">
        <v>11</v>
      </c>
      <c r="F763">
        <v>4</v>
      </c>
      <c r="G763" s="4" t="s">
        <v>23</v>
      </c>
    </row>
    <row r="764" spans="1:7" x14ac:dyDescent="0.35">
      <c r="A764" t="s">
        <v>1566</v>
      </c>
      <c r="B764" t="s">
        <v>1567</v>
      </c>
      <c r="C764" t="str">
        <f>IF(PL損益計算書・収益計画!N6="","",TEXT((PL損益計算書・収益計画!N6),"#,##0"))</f>
        <v/>
      </c>
      <c r="D764" t="s">
        <v>354</v>
      </c>
      <c r="E764">
        <v>11</v>
      </c>
      <c r="F764">
        <v>5</v>
      </c>
      <c r="G764" s="4" t="s">
        <v>23</v>
      </c>
    </row>
    <row r="765" spans="1:7" x14ac:dyDescent="0.35">
      <c r="A765" t="s">
        <v>1568</v>
      </c>
      <c r="B765" t="s">
        <v>1569</v>
      </c>
      <c r="C765" t="str">
        <f>IF(PL損益計算書・収益計画!N7="","",TEXT((PL損益計算書・収益計画!N7),"#,##0"))</f>
        <v/>
      </c>
      <c r="D765" t="s">
        <v>354</v>
      </c>
      <c r="E765">
        <v>11</v>
      </c>
      <c r="F765">
        <v>6</v>
      </c>
      <c r="G765" s="4" t="s">
        <v>23</v>
      </c>
    </row>
    <row r="766" spans="1:7" x14ac:dyDescent="0.35">
      <c r="A766" t="s">
        <v>1570</v>
      </c>
      <c r="B766" t="s">
        <v>1571</v>
      </c>
      <c r="C766" t="str">
        <f>IF(PL損益計算書・収益計画!N8="","",TEXT((PL損益計算書・収益計画!N8),"#,##0"))</f>
        <v>0</v>
      </c>
      <c r="D766" t="s">
        <v>354</v>
      </c>
      <c r="E766">
        <v>11</v>
      </c>
      <c r="F766">
        <v>7</v>
      </c>
      <c r="G766" s="4" t="s">
        <v>23</v>
      </c>
    </row>
    <row r="767" spans="1:7" x14ac:dyDescent="0.35">
      <c r="A767" t="s">
        <v>1572</v>
      </c>
      <c r="B767" t="s">
        <v>1573</v>
      </c>
      <c r="C767" t="str">
        <f>IF(PL損益計算書・収益計画!N9="","",TEXT((PL損益計算書・収益計画!N9),"#,##0"))</f>
        <v/>
      </c>
      <c r="D767" t="s">
        <v>354</v>
      </c>
      <c r="E767">
        <v>11</v>
      </c>
      <c r="F767">
        <v>8</v>
      </c>
      <c r="G767" s="4" t="s">
        <v>23</v>
      </c>
    </row>
    <row r="768" spans="1:7" x14ac:dyDescent="0.35">
      <c r="A768" t="s">
        <v>1574</v>
      </c>
      <c r="B768" t="s">
        <v>1575</v>
      </c>
      <c r="C768" t="str">
        <f>IF(PL損益計算書・収益計画!N10="","",TEXT((PL損益計算書・収益計画!N10),"#,##0"))</f>
        <v>0</v>
      </c>
      <c r="D768" t="s">
        <v>354</v>
      </c>
      <c r="E768">
        <v>11</v>
      </c>
      <c r="F768">
        <v>9</v>
      </c>
      <c r="G768" s="4" t="s">
        <v>23</v>
      </c>
    </row>
    <row r="769" spans="1:7" x14ac:dyDescent="0.35">
      <c r="A769" t="s">
        <v>1576</v>
      </c>
      <c r="B769" t="s">
        <v>1577</v>
      </c>
      <c r="C769" t="str">
        <f>IF(PL損益計算書・収益計画!N11="","",TEXT((PL損益計算書・収益計画!N11),"#,##0"))</f>
        <v/>
      </c>
      <c r="D769" t="s">
        <v>354</v>
      </c>
      <c r="E769">
        <v>11</v>
      </c>
      <c r="F769">
        <v>10</v>
      </c>
      <c r="G769" s="4" t="s">
        <v>23</v>
      </c>
    </row>
    <row r="770" spans="1:7" x14ac:dyDescent="0.35">
      <c r="A770" t="s">
        <v>1578</v>
      </c>
      <c r="B770" t="s">
        <v>1579</v>
      </c>
      <c r="C770" t="str">
        <f>IF(PL損益計算書・収益計画!N12="","",TEXT((PL損益計算書・収益計画!N12),"#,##0"))</f>
        <v/>
      </c>
      <c r="D770" t="s">
        <v>354</v>
      </c>
      <c r="E770">
        <v>11</v>
      </c>
      <c r="F770">
        <v>11</v>
      </c>
      <c r="G770" s="4" t="s">
        <v>23</v>
      </c>
    </row>
    <row r="771" spans="1:7" x14ac:dyDescent="0.35">
      <c r="A771" t="s">
        <v>1580</v>
      </c>
      <c r="B771" t="s">
        <v>1581</v>
      </c>
      <c r="C771" t="str">
        <f>IF(PL損益計算書・収益計画!N13="","",TEXT((PL損益計算書・収益計画!N13),"#,##0"))</f>
        <v/>
      </c>
      <c r="D771" t="s">
        <v>354</v>
      </c>
      <c r="E771">
        <v>11</v>
      </c>
      <c r="F771">
        <v>12</v>
      </c>
      <c r="G771" s="4" t="s">
        <v>23</v>
      </c>
    </row>
    <row r="772" spans="1:7" x14ac:dyDescent="0.35">
      <c r="A772" t="s">
        <v>1582</v>
      </c>
      <c r="B772" t="s">
        <v>1583</v>
      </c>
      <c r="C772" t="str">
        <f>IF(PL損益計算書・収益計画!N14="","",TEXT((PL損益計算書・収益計画!N14),"#,##0"))</f>
        <v/>
      </c>
      <c r="D772" t="s">
        <v>354</v>
      </c>
      <c r="E772">
        <v>11</v>
      </c>
      <c r="F772">
        <v>13</v>
      </c>
      <c r="G772" s="4" t="s">
        <v>23</v>
      </c>
    </row>
    <row r="773" spans="1:7" x14ac:dyDescent="0.35">
      <c r="A773" t="s">
        <v>1584</v>
      </c>
      <c r="B773" t="s">
        <v>1585</v>
      </c>
      <c r="C773" t="str">
        <f>IF(PL損益計算書・収益計画!N15="","",TEXT((PL損益計算書・収益計画!N15),"#,##0"))</f>
        <v>0</v>
      </c>
      <c r="D773" t="s">
        <v>354</v>
      </c>
      <c r="E773">
        <v>11</v>
      </c>
      <c r="F773">
        <v>14</v>
      </c>
      <c r="G773" s="4" t="s">
        <v>23</v>
      </c>
    </row>
    <row r="774" spans="1:7" x14ac:dyDescent="0.35">
      <c r="A774" t="s">
        <v>1586</v>
      </c>
      <c r="B774" t="s">
        <v>1587</v>
      </c>
      <c r="C774" t="str">
        <f>IF(PL損益計算書・収益計画!N16="","",TEXT((PL損益計算書・収益計画!N16),"#,##0"))</f>
        <v>0</v>
      </c>
      <c r="D774" t="s">
        <v>354</v>
      </c>
      <c r="E774">
        <v>11</v>
      </c>
      <c r="F774">
        <v>15</v>
      </c>
      <c r="G774" s="4" t="s">
        <v>23</v>
      </c>
    </row>
    <row r="775" spans="1:7" x14ac:dyDescent="0.35">
      <c r="A775" t="s">
        <v>1588</v>
      </c>
      <c r="B775" t="s">
        <v>1589</v>
      </c>
      <c r="C775" t="str">
        <f>IF(PL損益計算書・収益計画!N17="","",TEXT((PL損益計算書・収益計画!N17),"#,##0"))</f>
        <v>0</v>
      </c>
      <c r="D775" t="s">
        <v>354</v>
      </c>
      <c r="E775">
        <v>11</v>
      </c>
      <c r="F775">
        <v>16</v>
      </c>
      <c r="G775" s="4" t="s">
        <v>23</v>
      </c>
    </row>
    <row r="776" spans="1:7" x14ac:dyDescent="0.35">
      <c r="A776" t="s">
        <v>1590</v>
      </c>
      <c r="B776" t="s">
        <v>1591</v>
      </c>
      <c r="C776" t="str">
        <f>IF(PL損益計算書・収益計画!N18="","",TEXT((PL損益計算書・収益計画!N18),"#,##0"))</f>
        <v/>
      </c>
      <c r="D776" t="s">
        <v>354</v>
      </c>
      <c r="E776">
        <v>11</v>
      </c>
      <c r="F776">
        <v>17</v>
      </c>
      <c r="G776" s="4" t="s">
        <v>23</v>
      </c>
    </row>
    <row r="777" spans="1:7" x14ac:dyDescent="0.35">
      <c r="A777" t="s">
        <v>1592</v>
      </c>
      <c r="B777" t="s">
        <v>1575</v>
      </c>
      <c r="C777" t="str">
        <f>IF(PL損益計算書・収益計画!N19="","",TEXT((PL損益計算書・収益計画!N19),"#,##0"))</f>
        <v>0</v>
      </c>
      <c r="D777" t="s">
        <v>354</v>
      </c>
      <c r="E777">
        <v>11</v>
      </c>
      <c r="F777">
        <v>18</v>
      </c>
      <c r="G777" s="4" t="s">
        <v>23</v>
      </c>
    </row>
    <row r="778" spans="1:7" x14ac:dyDescent="0.35">
      <c r="A778" t="s">
        <v>1593</v>
      </c>
      <c r="B778" t="s">
        <v>1594</v>
      </c>
      <c r="C778" t="str">
        <f>IF(PL損益計算書・収益計画!N20="","",TEXT((PL損益計算書・収益計画!N20),"#,##0"))</f>
        <v/>
      </c>
      <c r="D778" t="s">
        <v>354</v>
      </c>
      <c r="E778">
        <v>11</v>
      </c>
      <c r="F778">
        <v>19</v>
      </c>
      <c r="G778" s="4" t="s">
        <v>23</v>
      </c>
    </row>
    <row r="779" spans="1:7" x14ac:dyDescent="0.35">
      <c r="A779" t="s">
        <v>1595</v>
      </c>
      <c r="B779" t="s">
        <v>314</v>
      </c>
      <c r="C779" t="s">
        <v>315</v>
      </c>
      <c r="D779" t="s">
        <v>316</v>
      </c>
      <c r="E779">
        <v>11</v>
      </c>
      <c r="F779">
        <v>20</v>
      </c>
      <c r="G779" s="4" t="s">
        <v>23</v>
      </c>
    </row>
    <row r="780" spans="1:7" x14ac:dyDescent="0.35">
      <c r="A780" t="s">
        <v>1596</v>
      </c>
      <c r="B780" t="s">
        <v>1597</v>
      </c>
      <c r="C780" t="str">
        <f>IF(PL損益計算書・収益計画!N22="","",TEXT((PL損益計算書・収益計画!N22),"#,##0"))</f>
        <v/>
      </c>
      <c r="D780" t="s">
        <v>354</v>
      </c>
      <c r="E780">
        <v>11</v>
      </c>
      <c r="F780">
        <v>21</v>
      </c>
      <c r="G780" s="4" t="s">
        <v>23</v>
      </c>
    </row>
    <row r="781" spans="1:7" x14ac:dyDescent="0.35">
      <c r="A781" t="s">
        <v>1598</v>
      </c>
      <c r="B781" t="s">
        <v>1579</v>
      </c>
      <c r="C781" t="str">
        <f>IF(PL損益計算書・収益計画!N23="","",TEXT((PL損益計算書・収益計画!N23),"#,##0"))</f>
        <v/>
      </c>
      <c r="D781" t="s">
        <v>354</v>
      </c>
      <c r="E781">
        <v>11</v>
      </c>
      <c r="F781">
        <v>22</v>
      </c>
      <c r="G781" s="4" t="s">
        <v>23</v>
      </c>
    </row>
    <row r="782" spans="1:7" x14ac:dyDescent="0.35">
      <c r="A782" t="s">
        <v>1599</v>
      </c>
      <c r="B782" t="s">
        <v>1600</v>
      </c>
      <c r="C782" t="str">
        <f>IF(PL損益計算書・収益計画!N24="","",TEXT((PL損益計算書・収益計画!N24),"#,##0"))</f>
        <v/>
      </c>
      <c r="D782" t="s">
        <v>354</v>
      </c>
      <c r="E782">
        <v>11</v>
      </c>
      <c r="F782">
        <v>23</v>
      </c>
      <c r="G782" s="4" t="s">
        <v>23</v>
      </c>
    </row>
    <row r="783" spans="1:7" x14ac:dyDescent="0.35">
      <c r="A783" t="s">
        <v>1601</v>
      </c>
      <c r="B783" t="s">
        <v>1583</v>
      </c>
      <c r="C783" t="str">
        <f>IF(PL損益計算書・収益計画!N25="","",TEXT((PL損益計算書・収益計画!N25),"#,##0"))</f>
        <v/>
      </c>
      <c r="D783" t="s">
        <v>354</v>
      </c>
      <c r="E783">
        <v>11</v>
      </c>
      <c r="F783">
        <v>24</v>
      </c>
      <c r="G783" s="4" t="s">
        <v>23</v>
      </c>
    </row>
    <row r="784" spans="1:7" x14ac:dyDescent="0.35">
      <c r="A784" t="s">
        <v>1602</v>
      </c>
      <c r="B784" t="s">
        <v>1603</v>
      </c>
      <c r="C784" t="str">
        <f>IF(PL損益計算書・収益計画!N26="","",TEXT((PL損益計算書・収益計画!N26),"#,##0"))</f>
        <v>0</v>
      </c>
      <c r="D784" t="s">
        <v>354</v>
      </c>
      <c r="E784">
        <v>11</v>
      </c>
      <c r="F784">
        <v>25</v>
      </c>
      <c r="G784" s="4" t="s">
        <v>23</v>
      </c>
    </row>
    <row r="785" spans="1:7" x14ac:dyDescent="0.35">
      <c r="A785" t="s">
        <v>1604</v>
      </c>
      <c r="B785" t="s">
        <v>1605</v>
      </c>
      <c r="C785" t="str">
        <f>IF(PL損益計算書・収益計画!N27="","",TEXT((PL損益計算書・収益計画!N27),"#,##0"))</f>
        <v>0</v>
      </c>
      <c r="D785" t="s">
        <v>354</v>
      </c>
      <c r="E785">
        <v>11</v>
      </c>
      <c r="F785">
        <v>26</v>
      </c>
      <c r="G785" s="4" t="s">
        <v>23</v>
      </c>
    </row>
    <row r="786" spans="1:7" x14ac:dyDescent="0.35">
      <c r="A786" t="s">
        <v>1606</v>
      </c>
      <c r="B786" t="s">
        <v>1607</v>
      </c>
      <c r="C786" t="str">
        <f>IF(PL損益計算書・収益計画!N28="","",TEXT((PL損益計算書・収益計画!N28),"#,##0"))</f>
        <v>0</v>
      </c>
      <c r="D786" t="s">
        <v>354</v>
      </c>
      <c r="E786">
        <v>11</v>
      </c>
      <c r="F786">
        <v>27</v>
      </c>
      <c r="G786" s="4" t="s">
        <v>23</v>
      </c>
    </row>
    <row r="787" spans="1:7" x14ac:dyDescent="0.35">
      <c r="A787" t="s">
        <v>1608</v>
      </c>
      <c r="B787" t="s">
        <v>1609</v>
      </c>
      <c r="C787" t="str">
        <f>IF(PL損益計算書・収益計画!N29="","",TEXT((PL損益計算書・収益計画!N29),"#,##0"))</f>
        <v/>
      </c>
      <c r="D787" t="s">
        <v>354</v>
      </c>
      <c r="E787">
        <v>11</v>
      </c>
      <c r="F787">
        <v>28</v>
      </c>
      <c r="G787" s="4" t="s">
        <v>23</v>
      </c>
    </row>
    <row r="788" spans="1:7" x14ac:dyDescent="0.35">
      <c r="A788" t="s">
        <v>1610</v>
      </c>
      <c r="B788" t="s">
        <v>1611</v>
      </c>
      <c r="C788" t="str">
        <f>IF(PL損益計算書・収益計画!N30="","",TEXT((PL損益計算書・収益計画!N30),"#,##0"))</f>
        <v/>
      </c>
      <c r="D788" t="s">
        <v>354</v>
      </c>
      <c r="E788">
        <v>11</v>
      </c>
      <c r="F788">
        <v>29</v>
      </c>
      <c r="G788" s="4" t="s">
        <v>23</v>
      </c>
    </row>
    <row r="789" spans="1:7" x14ac:dyDescent="0.35">
      <c r="A789" t="s">
        <v>1612</v>
      </c>
      <c r="B789" t="s">
        <v>1613</v>
      </c>
      <c r="C789" t="str">
        <f>IF(PL損益計算書・収益計画!N31="","",TEXT((PL損益計算書・収益計画!N31),"#,##0"))</f>
        <v>0</v>
      </c>
      <c r="D789" t="s">
        <v>354</v>
      </c>
      <c r="E789">
        <v>11</v>
      </c>
      <c r="F789">
        <v>30</v>
      </c>
      <c r="G789" s="4" t="s">
        <v>23</v>
      </c>
    </row>
    <row r="790" spans="1:7" x14ac:dyDescent="0.35">
      <c r="A790" t="s">
        <v>1614</v>
      </c>
      <c r="B790" t="s">
        <v>314</v>
      </c>
      <c r="C790" t="s">
        <v>315</v>
      </c>
      <c r="D790" t="s">
        <v>316</v>
      </c>
      <c r="E790">
        <v>11</v>
      </c>
      <c r="F790">
        <v>31</v>
      </c>
      <c r="G790" s="4" t="s">
        <v>23</v>
      </c>
    </row>
    <row r="791" spans="1:7" x14ac:dyDescent="0.35">
      <c r="A791" t="s">
        <v>1615</v>
      </c>
      <c r="B791" t="s">
        <v>314</v>
      </c>
      <c r="C791" t="s">
        <v>315</v>
      </c>
      <c r="D791" t="s">
        <v>316</v>
      </c>
      <c r="E791">
        <v>11</v>
      </c>
      <c r="F791">
        <v>32</v>
      </c>
      <c r="G791" s="4" t="s">
        <v>23</v>
      </c>
    </row>
    <row r="792" spans="1:7" x14ac:dyDescent="0.35">
      <c r="A792" t="s">
        <v>1616</v>
      </c>
      <c r="B792" t="s">
        <v>314</v>
      </c>
      <c r="C792" t="s">
        <v>315</v>
      </c>
      <c r="D792" t="s">
        <v>316</v>
      </c>
      <c r="E792">
        <v>11</v>
      </c>
      <c r="F792">
        <v>33</v>
      </c>
      <c r="G792" s="4" t="s">
        <v>23</v>
      </c>
    </row>
    <row r="793" spans="1:7" x14ac:dyDescent="0.35">
      <c r="A793" t="s">
        <v>1617</v>
      </c>
      <c r="B793" t="s">
        <v>314</v>
      </c>
      <c r="C793" t="s">
        <v>315</v>
      </c>
      <c r="D793" t="s">
        <v>316</v>
      </c>
      <c r="E793">
        <v>11</v>
      </c>
      <c r="F793">
        <v>34</v>
      </c>
      <c r="G793" s="4" t="s">
        <v>23</v>
      </c>
    </row>
    <row r="794" spans="1:7" x14ac:dyDescent="0.35">
      <c r="A794" t="s">
        <v>1618</v>
      </c>
      <c r="B794" t="s">
        <v>314</v>
      </c>
      <c r="C794" t="s">
        <v>315</v>
      </c>
      <c r="D794" t="s">
        <v>316</v>
      </c>
      <c r="E794">
        <v>11</v>
      </c>
      <c r="F794">
        <v>35</v>
      </c>
      <c r="G794" s="4" t="s">
        <v>23</v>
      </c>
    </row>
    <row r="795" spans="1:7" x14ac:dyDescent="0.35">
      <c r="A795" t="s">
        <v>1619</v>
      </c>
      <c r="B795" t="s">
        <v>314</v>
      </c>
      <c r="C795" t="s">
        <v>315</v>
      </c>
      <c r="D795" t="s">
        <v>316</v>
      </c>
      <c r="E795">
        <v>11</v>
      </c>
      <c r="F795">
        <v>36</v>
      </c>
      <c r="G795" s="4" t="s">
        <v>23</v>
      </c>
    </row>
    <row r="796" spans="1:7" x14ac:dyDescent="0.35">
      <c r="A796" t="s">
        <v>1620</v>
      </c>
      <c r="B796" t="s">
        <v>1603</v>
      </c>
      <c r="C796" t="str">
        <f>IF(PL損益計算書・収益計画!N38="","",TEXT((PL損益計算書・収益計画!N38),"#,##0"))</f>
        <v>0</v>
      </c>
      <c r="D796" t="s">
        <v>354</v>
      </c>
      <c r="E796">
        <v>11</v>
      </c>
      <c r="F796">
        <v>37</v>
      </c>
      <c r="G796" s="4" t="s">
        <v>23</v>
      </c>
    </row>
    <row r="797" spans="1:7" x14ac:dyDescent="0.35">
      <c r="A797" t="s">
        <v>1621</v>
      </c>
      <c r="B797" t="s">
        <v>1622</v>
      </c>
      <c r="C797" t="str">
        <f>IF(PL損益計算書・収益計画!N39="","",TEXT((PL損益計算書・収益計画!N39),"#,##0"))</f>
        <v>0</v>
      </c>
      <c r="D797" t="s">
        <v>354</v>
      </c>
      <c r="E797">
        <v>11</v>
      </c>
      <c r="F797">
        <v>38</v>
      </c>
      <c r="G797" s="4" t="s">
        <v>23</v>
      </c>
    </row>
    <row r="798" spans="1:7" x14ac:dyDescent="0.35">
      <c r="A798" t="s">
        <v>1623</v>
      </c>
      <c r="B798" t="s">
        <v>1624</v>
      </c>
      <c r="C798" t="str">
        <f>IF(PL損益計算書・収益計画!N40="","",TEXT((PL損益計算書・収益計画!N40),"#,##0"))</f>
        <v>0</v>
      </c>
      <c r="D798" t="s">
        <v>354</v>
      </c>
      <c r="E798">
        <v>11</v>
      </c>
      <c r="F798">
        <v>39</v>
      </c>
      <c r="G798" s="4" t="s">
        <v>23</v>
      </c>
    </row>
    <row r="799" spans="1:7" x14ac:dyDescent="0.35">
      <c r="A799" t="s">
        <v>1625</v>
      </c>
      <c r="B799" t="s">
        <v>1626</v>
      </c>
      <c r="C799" t="str">
        <f>IF(PL損益計算書・収益計画!N41="","",TEXT((PL損益計算書・収益計画!N41),"#,##0"))</f>
        <v>0</v>
      </c>
      <c r="D799" t="s">
        <v>354</v>
      </c>
      <c r="E799">
        <v>11</v>
      </c>
      <c r="F799">
        <v>40</v>
      </c>
      <c r="G799" s="4" t="s">
        <v>23</v>
      </c>
    </row>
    <row r="800" spans="1:7" x14ac:dyDescent="0.35">
      <c r="A800" t="s">
        <v>1627</v>
      </c>
      <c r="B800" t="s">
        <v>1628</v>
      </c>
      <c r="C800" t="str">
        <f>IF(PL損益計算書・収益計画!N42="","",TEXT((PL損益計算書・収益計画!N42),"#,##0"))</f>
        <v>0</v>
      </c>
      <c r="D800" t="s">
        <v>354</v>
      </c>
      <c r="E800">
        <v>11</v>
      </c>
      <c r="F800">
        <v>41</v>
      </c>
      <c r="G800" s="4" t="s">
        <v>23</v>
      </c>
    </row>
    <row r="801" spans="1:7" x14ac:dyDescent="0.35">
      <c r="A801" t="s">
        <v>1629</v>
      </c>
      <c r="B801" t="s">
        <v>1630</v>
      </c>
      <c r="C801" t="str">
        <f>IF(PL損益計算書・収益計画!N43="","",TEXT((PL損益計算書・収益計画!N43),"#,##0"))</f>
        <v>0</v>
      </c>
      <c r="D801" t="s">
        <v>354</v>
      </c>
      <c r="E801">
        <v>11</v>
      </c>
      <c r="F801">
        <v>42</v>
      </c>
      <c r="G801" s="4" t="s">
        <v>23</v>
      </c>
    </row>
    <row r="802" spans="1:7" x14ac:dyDescent="0.35">
      <c r="A802" t="s">
        <v>1631</v>
      </c>
      <c r="B802" t="s">
        <v>1632</v>
      </c>
      <c r="C802" t="str">
        <f>IF(PL損益計算書・収益計画!N44="","",TEXT((PL損益計算書・収益計画!N44),"0.0"))</f>
        <v>0.0</v>
      </c>
      <c r="D802" t="s">
        <v>354</v>
      </c>
      <c r="E802">
        <v>11</v>
      </c>
      <c r="F802">
        <v>43</v>
      </c>
      <c r="G802" s="4" t="s">
        <v>23</v>
      </c>
    </row>
    <row r="803" spans="1:7" x14ac:dyDescent="0.35">
      <c r="A803" t="s">
        <v>1633</v>
      </c>
      <c r="B803" t="s">
        <v>314</v>
      </c>
      <c r="C803" t="s">
        <v>315</v>
      </c>
      <c r="D803" t="s">
        <v>316</v>
      </c>
      <c r="E803">
        <v>11</v>
      </c>
      <c r="F803">
        <v>44</v>
      </c>
      <c r="G803" s="4" t="s">
        <v>23</v>
      </c>
    </row>
    <row r="804" spans="1:7" x14ac:dyDescent="0.35">
      <c r="A804" t="s">
        <v>1634</v>
      </c>
      <c r="B804" t="s">
        <v>1635</v>
      </c>
      <c r="C804" t="str">
        <f>IF(PL損益計算書・収益計画!N46="","",TEXT((PL損益計算書・収益計画!N46),"0"))</f>
        <v/>
      </c>
      <c r="D804" t="s">
        <v>354</v>
      </c>
      <c r="E804">
        <v>11</v>
      </c>
      <c r="F804">
        <v>45</v>
      </c>
      <c r="G804" s="4" t="s">
        <v>23</v>
      </c>
    </row>
    <row r="805" spans="1:7" x14ac:dyDescent="0.35">
      <c r="A805" t="s">
        <v>1636</v>
      </c>
      <c r="B805" t="s">
        <v>1637</v>
      </c>
      <c r="C805" t="str">
        <f>IF(PL損益計算書・収益計画!N47="","",TEXT((PL損益計算書・収益計画!N47),"#,##0"))</f>
        <v/>
      </c>
      <c r="D805" t="s">
        <v>354</v>
      </c>
      <c r="E805">
        <v>11</v>
      </c>
      <c r="F805">
        <v>46</v>
      </c>
      <c r="G805" s="4" t="s">
        <v>23</v>
      </c>
    </row>
    <row r="806" spans="1:7" x14ac:dyDescent="0.35">
      <c r="A806" t="s">
        <v>1638</v>
      </c>
      <c r="B806" t="s">
        <v>1639</v>
      </c>
      <c r="C806" t="str">
        <f>IF(PL損益計算書・収益計画!N48="","",TEXT((PL損益計算書・収益計画!N48),"#,##0"))</f>
        <v/>
      </c>
      <c r="D806" t="s">
        <v>354</v>
      </c>
      <c r="E806">
        <v>11</v>
      </c>
      <c r="F806">
        <v>47</v>
      </c>
      <c r="G806" s="4" t="s">
        <v>23</v>
      </c>
    </row>
    <row r="807" spans="1:7" x14ac:dyDescent="0.35">
      <c r="A807" t="s">
        <v>1640</v>
      </c>
      <c r="B807" t="s">
        <v>1641</v>
      </c>
      <c r="C807" t="str">
        <f>IF(PL損益計算書・収益計画!N49="","",TEXT((PL損益計算書・収益計画!N49),"0.00"))</f>
        <v/>
      </c>
      <c r="D807" t="s">
        <v>354</v>
      </c>
      <c r="E807">
        <v>11</v>
      </c>
      <c r="F807">
        <v>48</v>
      </c>
      <c r="G807" s="4" t="s">
        <v>23</v>
      </c>
    </row>
    <row r="808" spans="1:7" x14ac:dyDescent="0.35">
      <c r="A808" t="s">
        <v>1642</v>
      </c>
      <c r="B808" t="s">
        <v>314</v>
      </c>
      <c r="C808" t="s">
        <v>315</v>
      </c>
      <c r="D808" t="s">
        <v>316</v>
      </c>
      <c r="E808">
        <v>11</v>
      </c>
      <c r="F808">
        <v>49</v>
      </c>
      <c r="G808" s="4" t="s">
        <v>23</v>
      </c>
    </row>
    <row r="809" spans="1:7" x14ac:dyDescent="0.35">
      <c r="A809" t="s">
        <v>1643</v>
      </c>
      <c r="B809" t="s">
        <v>1644</v>
      </c>
      <c r="C809" t="str">
        <f>IF(PL損益計算書・収益計画!N51="","",TEXT((PL損益計算書・収益計画!N51),"#,##0"))</f>
        <v/>
      </c>
      <c r="D809" t="s">
        <v>354</v>
      </c>
      <c r="E809">
        <v>11</v>
      </c>
      <c r="F809">
        <v>50</v>
      </c>
      <c r="G809" s="4" t="s">
        <v>23</v>
      </c>
    </row>
    <row r="810" spans="1:7" x14ac:dyDescent="0.35">
      <c r="A810" t="s">
        <v>1645</v>
      </c>
      <c r="B810" t="s">
        <v>1646</v>
      </c>
      <c r="C810" t="str">
        <f>IF(PL損益計算書・収益計画!N52="","",TEXT((PL損益計算書・収益計画!N52),"#,##0"))</f>
        <v/>
      </c>
      <c r="D810" t="s">
        <v>354</v>
      </c>
      <c r="E810">
        <v>11</v>
      </c>
      <c r="F810">
        <v>51</v>
      </c>
      <c r="G810" s="4" t="s">
        <v>23</v>
      </c>
    </row>
    <row r="811" spans="1:7" x14ac:dyDescent="0.35">
      <c r="A811" t="s">
        <v>1647</v>
      </c>
      <c r="B811" t="s">
        <v>1648</v>
      </c>
      <c r="C811" t="str">
        <f>IF(PL損益計算書・収益計画!N53="","",TEXT((PL損益計算書・収益計画!N53),"#,##0"))</f>
        <v/>
      </c>
      <c r="D811" t="s">
        <v>354</v>
      </c>
      <c r="E811">
        <v>11</v>
      </c>
      <c r="F811">
        <v>52</v>
      </c>
      <c r="G811" s="4" t="s">
        <v>23</v>
      </c>
    </row>
    <row r="812" spans="1:7" x14ac:dyDescent="0.35">
      <c r="A812" t="s">
        <v>1649</v>
      </c>
      <c r="B812" t="s">
        <v>1650</v>
      </c>
      <c r="C812" t="str">
        <f>IF(PL損益計算書・収益計画!N54="","",TEXT((PL損益計算書・収益計画!N54),"0.0"))</f>
        <v>0.0</v>
      </c>
      <c r="D812" t="s">
        <v>354</v>
      </c>
      <c r="E812">
        <v>11</v>
      </c>
      <c r="F812">
        <v>53</v>
      </c>
      <c r="G812" s="4" t="s">
        <v>23</v>
      </c>
    </row>
    <row r="813" spans="1:7" x14ac:dyDescent="0.35">
      <c r="A813" t="s">
        <v>1651</v>
      </c>
      <c r="B813" t="s">
        <v>314</v>
      </c>
      <c r="C813" t="s">
        <v>315</v>
      </c>
      <c r="D813" t="s">
        <v>316</v>
      </c>
      <c r="E813">
        <v>11</v>
      </c>
      <c r="F813">
        <v>54</v>
      </c>
      <c r="G813" s="4" t="s">
        <v>23</v>
      </c>
    </row>
    <row r="814" spans="1:7" x14ac:dyDescent="0.35">
      <c r="A814" t="s">
        <v>1652</v>
      </c>
      <c r="B814" t="s">
        <v>1653</v>
      </c>
      <c r="C814" t="str">
        <f>IF(PL損益計算書・収益計画!N56="","",TEXT((PL損益計算書・収益計画!N56),"#,##0"))</f>
        <v/>
      </c>
      <c r="D814" t="s">
        <v>354</v>
      </c>
      <c r="E814">
        <v>11</v>
      </c>
      <c r="F814">
        <v>55</v>
      </c>
      <c r="G814" s="4" t="s">
        <v>23</v>
      </c>
    </row>
    <row r="815" spans="1:7" x14ac:dyDescent="0.35">
      <c r="A815" t="s">
        <v>1654</v>
      </c>
      <c r="B815" t="s">
        <v>314</v>
      </c>
      <c r="C815" t="s">
        <v>315</v>
      </c>
      <c r="D815" t="s">
        <v>316</v>
      </c>
      <c r="E815">
        <v>11</v>
      </c>
      <c r="F815">
        <v>56</v>
      </c>
      <c r="G815" s="4" t="s">
        <v>23</v>
      </c>
    </row>
    <row r="816" spans="1:7" x14ac:dyDescent="0.35">
      <c r="A816" t="s">
        <v>1655</v>
      </c>
      <c r="B816" t="s">
        <v>314</v>
      </c>
      <c r="C816" t="s">
        <v>315</v>
      </c>
      <c r="D816" t="s">
        <v>316</v>
      </c>
      <c r="E816">
        <v>11</v>
      </c>
      <c r="F816">
        <v>57</v>
      </c>
      <c r="G816" s="4" t="s">
        <v>23</v>
      </c>
    </row>
    <row r="817" spans="1:7" x14ac:dyDescent="0.35">
      <c r="A817" t="s">
        <v>1656</v>
      </c>
      <c r="B817" t="s">
        <v>314</v>
      </c>
      <c r="C817" t="s">
        <v>315</v>
      </c>
      <c r="D817" t="s">
        <v>316</v>
      </c>
      <c r="E817">
        <v>11</v>
      </c>
      <c r="F817">
        <v>58</v>
      </c>
      <c r="G817" s="4" t="s">
        <v>23</v>
      </c>
    </row>
    <row r="818" spans="1:7" x14ac:dyDescent="0.35">
      <c r="A818" t="s">
        <v>1657</v>
      </c>
      <c r="B818" t="s">
        <v>314</v>
      </c>
      <c r="C818" t="s">
        <v>315</v>
      </c>
      <c r="D818" t="s">
        <v>316</v>
      </c>
      <c r="E818">
        <v>11</v>
      </c>
      <c r="F818">
        <v>59</v>
      </c>
      <c r="G818" s="4" t="s">
        <v>23</v>
      </c>
    </row>
    <row r="819" spans="1:7" x14ac:dyDescent="0.35">
      <c r="A819" s="6" t="s">
        <v>1658</v>
      </c>
      <c r="B819" s="6" t="s">
        <v>156</v>
      </c>
      <c r="C819" s="6" t="str">
        <f>IF(BS貸借対照表!Q4="","",BS貸借対照表!Q4)</f>
        <v>3期分</v>
      </c>
      <c r="D819" s="6" t="s">
        <v>354</v>
      </c>
      <c r="E819" s="6" t="s">
        <v>1659</v>
      </c>
      <c r="F819" s="6" t="s">
        <v>1659</v>
      </c>
      <c r="G819" s="4" t="s">
        <v>21</v>
      </c>
    </row>
    <row r="820" spans="1:7" x14ac:dyDescent="0.35">
      <c r="A820" t="s">
        <v>1660</v>
      </c>
      <c r="B820" t="s">
        <v>1661</v>
      </c>
      <c r="C820" t="str">
        <f>IF(BS貸借対照表!Q5="","",BS貸借対照表!Q5)</f>
        <v>12か月</v>
      </c>
      <c r="D820" t="s">
        <v>354</v>
      </c>
      <c r="E820" t="s">
        <v>1659</v>
      </c>
      <c r="F820" t="s">
        <v>1659</v>
      </c>
      <c r="G820" s="4" t="s">
        <v>21</v>
      </c>
    </row>
    <row r="821" spans="1:7" x14ac:dyDescent="0.35">
      <c r="A821" t="s">
        <v>1662</v>
      </c>
      <c r="B821" t="s">
        <v>207</v>
      </c>
      <c r="C821" t="str">
        <f>IF(PL損益計算書・収益計画!Q5="","",PL損益計算書・収益計画!Q5)</f>
        <v>3年間</v>
      </c>
      <c r="D821" t="s">
        <v>354</v>
      </c>
      <c r="E821" t="s">
        <v>1659</v>
      </c>
      <c r="F821" t="s">
        <v>1659</v>
      </c>
      <c r="G821" s="4" t="s">
        <v>23</v>
      </c>
    </row>
    <row r="822" spans="1:7" x14ac:dyDescent="0.35">
      <c r="A822" s="7" t="s">
        <v>1663</v>
      </c>
      <c r="B822" s="8" t="s">
        <v>1664</v>
      </c>
      <c r="C822" t="str">
        <f>IF(PL損益計算書・収益計画!Q6="","",PL損益計算書・収益計画!Q6)</f>
        <v>適用しない</v>
      </c>
      <c r="D822" t="s">
        <v>354</v>
      </c>
      <c r="E822" t="s">
        <v>1659</v>
      </c>
      <c r="F822" t="s">
        <v>1659</v>
      </c>
      <c r="G822" s="4" t="s">
        <v>23</v>
      </c>
    </row>
    <row r="823" spans="1:7" x14ac:dyDescent="0.35">
      <c r="A823" t="s">
        <v>1665</v>
      </c>
      <c r="B823" t="s">
        <v>1666</v>
      </c>
      <c r="C823" t="str">
        <f>IF(PL損益計算書・収益計画!Q15="","",TEXT((PL損益計算書・収益計画!Q15),"0.0"))</f>
        <v>9.6</v>
      </c>
      <c r="D823" t="s">
        <v>354</v>
      </c>
      <c r="E823" t="s">
        <v>1659</v>
      </c>
      <c r="F823" t="s">
        <v>1659</v>
      </c>
      <c r="G823" s="4" t="s">
        <v>23</v>
      </c>
    </row>
    <row r="824" spans="1:7" x14ac:dyDescent="0.35">
      <c r="A824" t="s">
        <v>1667</v>
      </c>
      <c r="B824" t="s">
        <v>1668</v>
      </c>
      <c r="C824" t="str">
        <f>IF(PL損益計算書・収益計画!Q16="","",TEXT((PL損益計算書・収益計画!Q16),"0.0"))</f>
        <v>0.0</v>
      </c>
      <c r="D824" t="s">
        <v>354</v>
      </c>
      <c r="E824" t="s">
        <v>1659</v>
      </c>
      <c r="F824" t="s">
        <v>1659</v>
      </c>
      <c r="G824" s="4" t="s">
        <v>23</v>
      </c>
    </row>
    <row r="825" spans="1:7" x14ac:dyDescent="0.35">
      <c r="A825" t="s">
        <v>1669</v>
      </c>
      <c r="B825" t="s">
        <v>1670</v>
      </c>
      <c r="C825" t="str">
        <f>IF(PL損益計算書・収益計画!Q17="","",TEXT((PL損益計算書・収益計画!Q17),"0.0"))</f>
        <v>4.0</v>
      </c>
      <c r="D825" t="s">
        <v>354</v>
      </c>
      <c r="E825" t="s">
        <v>1659</v>
      </c>
      <c r="F825" t="s">
        <v>1659</v>
      </c>
      <c r="G825" s="4" t="s">
        <v>23</v>
      </c>
    </row>
    <row r="826" spans="1:7" x14ac:dyDescent="0.35">
      <c r="A826" t="s">
        <v>1671</v>
      </c>
      <c r="B826" t="s">
        <v>1672</v>
      </c>
      <c r="C826" t="str">
        <f>IF(PL損益計算書・収益計画!Q18="","",TEXT((PL損益計算書・収益計画!Q18),"#,##0"))</f>
        <v>27,840,000</v>
      </c>
      <c r="D826" t="s">
        <v>354</v>
      </c>
      <c r="E826" t="s">
        <v>1659</v>
      </c>
      <c r="F826" t="s">
        <v>1659</v>
      </c>
      <c r="G826" s="4" t="s">
        <v>23</v>
      </c>
    </row>
    <row r="827" spans="1:7" x14ac:dyDescent="0.35">
      <c r="G827" s="4"/>
    </row>
    <row r="828" spans="1:7" x14ac:dyDescent="0.35">
      <c r="G828" s="4"/>
    </row>
    <row r="829" spans="1:7" x14ac:dyDescent="0.35">
      <c r="G829" s="4"/>
    </row>
    <row r="830" spans="1:7" x14ac:dyDescent="0.35">
      <c r="G830" s="4"/>
    </row>
    <row r="831" spans="1:7" x14ac:dyDescent="0.35">
      <c r="G831" s="4"/>
    </row>
    <row r="832" spans="1:7" x14ac:dyDescent="0.35">
      <c r="G832" s="4"/>
    </row>
    <row r="833" spans="7:7" x14ac:dyDescent="0.35">
      <c r="G833" s="4"/>
    </row>
    <row r="834" spans="7:7" x14ac:dyDescent="0.35">
      <c r="G834" s="4"/>
    </row>
    <row r="835" spans="7:7" x14ac:dyDescent="0.35">
      <c r="G835" s="4"/>
    </row>
    <row r="836" spans="7:7" x14ac:dyDescent="0.35">
      <c r="G836" s="4"/>
    </row>
    <row r="837" spans="7:7" x14ac:dyDescent="0.35">
      <c r="G837" s="4"/>
    </row>
    <row r="838" spans="7:7" x14ac:dyDescent="0.35">
      <c r="G838" s="4"/>
    </row>
    <row r="839" spans="7:7" x14ac:dyDescent="0.35">
      <c r="G839" s="4"/>
    </row>
    <row r="840" spans="7:7" x14ac:dyDescent="0.35">
      <c r="G840" s="4"/>
    </row>
    <row r="841" spans="7:7" x14ac:dyDescent="0.35">
      <c r="G841" s="4"/>
    </row>
    <row r="842" spans="7:7" x14ac:dyDescent="0.35">
      <c r="G842" s="4"/>
    </row>
    <row r="843" spans="7:7" x14ac:dyDescent="0.35">
      <c r="G843" s="4"/>
    </row>
    <row r="844" spans="7:7" x14ac:dyDescent="0.35">
      <c r="G844" s="4"/>
    </row>
    <row r="845" spans="7:7" x14ac:dyDescent="0.35">
      <c r="G845" s="4"/>
    </row>
    <row r="846" spans="7:7" x14ac:dyDescent="0.35">
      <c r="G846" s="4"/>
    </row>
    <row r="847" spans="7:7" x14ac:dyDescent="0.35">
      <c r="G847" s="4"/>
    </row>
    <row r="848" spans="7:7" x14ac:dyDescent="0.35">
      <c r="G848" s="4"/>
    </row>
    <row r="849" spans="7:7" x14ac:dyDescent="0.35">
      <c r="G849" s="4"/>
    </row>
    <row r="850" spans="7:7" x14ac:dyDescent="0.35">
      <c r="G850" s="4"/>
    </row>
  </sheetData>
  <phoneticPr fontId="49"/>
  <conditionalFormatting sqref="C2:C1000">
    <cfRule type="expression" dxfId="0" priority="1">
      <formula>$D2="Label"</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はじめに</vt:lpstr>
      <vt:lpstr>BS貸借対照表</vt:lpstr>
      <vt:lpstr>PL損益計算書・収益計画</vt:lpstr>
      <vt:lpstr>【解説】BS貸借対照表</vt:lpstr>
      <vt:lpstr>【解説】PL損益計算書・収益計画</vt:lpstr>
      <vt:lpstr>リスト</vt:lpstr>
      <vt:lpstr>import</vt:lpstr>
      <vt:lpstr>【解説】BS貸借対照表!_ftn1</vt:lpstr>
      <vt:lpstr>BS貸借対照表!_ftn1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 Kaz</cp:lastModifiedBy>
  <dcterms:created xsi:type="dcterms:W3CDTF">2026-10-01T10:17:13Z</dcterms:created>
  <dcterms:modified xsi:type="dcterms:W3CDTF">2026-10-08T11:12:21Z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AA75A86DE8CA4B4AADB43FB487032441</vt:lpwstr>
  </property>
  <property fmtid="{D5CDD505-2E9C-101B-9397-08002B2CF9AE}" pid="3" name="KSOProductBuildVer">
    <vt:lpwstr>1041-11.2.0.10624</vt:lpwstr>
  </property>
</Properties>
</file>